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mc:AlternateContent xmlns:mc="http://schemas.openxmlformats.org/markup-compatibility/2006">
    <mc:Choice Requires="x15">
      <x15ac:absPath xmlns:x15ac="http://schemas.microsoft.com/office/spreadsheetml/2010/11/ac" url="C:\Users\marusen\Documents\My Internet Disk\100 マルセン財団\様式\100 活動助成事業関係\"/>
    </mc:Choice>
  </mc:AlternateContent>
  <xr:revisionPtr revIDLastSave="0" documentId="13_ncr:1_{4340479C-0B19-44D6-AAE7-BB7E6BFEA6A0}" xr6:coauthVersionLast="36" xr6:coauthVersionMax="45" xr10:uidLastSave="{00000000-0000-0000-0000-000000000000}"/>
  <bookViews>
    <workbookView xWindow="-120" yWindow="-120" windowWidth="20730" windowHeight="11160" activeTab="3" xr2:uid="{00000000-000D-0000-FFFF-FFFF00000000}"/>
  </bookViews>
  <sheets>
    <sheet name="手続き" sheetId="5" r:id="rId1"/>
    <sheet name="申請書（P)" sheetId="1" r:id="rId2"/>
    <sheet name="見本色付" sheetId="3" r:id="rId3"/>
    <sheet name="種目" sheetId="2" r:id="rId4"/>
    <sheet name="提出前確認シート" sheetId="4" r:id="rId5"/>
  </sheets>
  <definedNames>
    <definedName name="_xlnm.Print_Area" localSheetId="0">手続き!$A$1:$K$62</definedName>
    <definedName name="_xlnm.Print_Area" localSheetId="1">'申請書（P)'!$A$1:$AB$57</definedName>
  </definedNames>
  <calcPr calcId="191029" refMode="R1C1"/>
</workbook>
</file>

<file path=xl/calcChain.xml><?xml version="1.0" encoding="utf-8"?>
<calcChain xmlns="http://schemas.openxmlformats.org/spreadsheetml/2006/main">
  <c r="R53" i="3" l="1"/>
  <c r="H54" i="3" s="1"/>
  <c r="N53" i="3"/>
  <c r="Q52" i="3"/>
  <c r="H52" i="3"/>
  <c r="V14" i="3"/>
  <c r="N53" i="1" l="1"/>
  <c r="B3" i="1" l="1"/>
  <c r="D13" i="1"/>
  <c r="E11" i="1"/>
  <c r="Q54" i="1" l="1"/>
  <c r="R53" i="1"/>
  <c r="Q52" i="1"/>
  <c r="H52" i="1"/>
  <c r="AE4" i="1"/>
  <c r="AI2" i="1" s="1"/>
  <c r="AK26" i="1"/>
  <c r="T14" i="1"/>
  <c r="AK47" i="1"/>
  <c r="AK42" i="1"/>
  <c r="AK45" i="1"/>
  <c r="AK17" i="1"/>
  <c r="AK41" i="1"/>
  <c r="AK22" i="1"/>
  <c r="AK38" i="1"/>
  <c r="AK25" i="1"/>
  <c r="AM8" i="1"/>
  <c r="AM12" i="1"/>
  <c r="AM10" i="1"/>
  <c r="AM24" i="1"/>
  <c r="AM38" i="1"/>
  <c r="AM36" i="1"/>
  <c r="AM25" i="1"/>
  <c r="AK14" i="1"/>
  <c r="AK3" i="1"/>
  <c r="AK7" i="1"/>
  <c r="AK53" i="1"/>
  <c r="AK56" i="1"/>
  <c r="AK39" i="1"/>
  <c r="AK6" i="1"/>
  <c r="AK57" i="1"/>
  <c r="AK29" i="1"/>
  <c r="AK24" i="1"/>
  <c r="AM16" i="1"/>
  <c r="AM33" i="1"/>
  <c r="AM11" i="1"/>
  <c r="AM9" i="1"/>
  <c r="AM18" i="1"/>
  <c r="AM17" i="1"/>
  <c r="AM26" i="1"/>
  <c r="AK4" i="1"/>
  <c r="AK31" i="1"/>
  <c r="AK43" i="1"/>
  <c r="AK23" i="1"/>
  <c r="AK44" i="1"/>
  <c r="AK46" i="1"/>
  <c r="AK40" i="1"/>
  <c r="AK36" i="1"/>
  <c r="AK5" i="1"/>
  <c r="AK18" i="1"/>
  <c r="AM37" i="1"/>
  <c r="AM21" i="1"/>
  <c r="AM27" i="1"/>
  <c r="AM32" i="1"/>
  <c r="AM2" i="1"/>
  <c r="AM3" i="1"/>
  <c r="AK2" i="1"/>
  <c r="AK34" i="1"/>
  <c r="AK33" i="1"/>
  <c r="AK20" i="1"/>
  <c r="AK54" i="1"/>
  <c r="AK48" i="1"/>
  <c r="AK9" i="1"/>
  <c r="V11" i="1"/>
  <c r="AK50" i="1"/>
  <c r="AK11" i="1"/>
  <c r="AK30" i="1"/>
  <c r="AM22" i="1"/>
  <c r="AM14" i="1"/>
  <c r="AM34" i="1"/>
  <c r="AM35" i="1"/>
  <c r="AM31" i="1"/>
  <c r="AM28" i="1"/>
  <c r="AK12" i="1"/>
  <c r="AK13" i="1"/>
  <c r="AK49" i="1"/>
  <c r="AK51" i="1"/>
  <c r="AK35" i="1"/>
  <c r="AK15" i="1"/>
  <c r="V14" i="1"/>
  <c r="AK28" i="1"/>
  <c r="AK19" i="1"/>
  <c r="AM42" i="1"/>
  <c r="AK16" i="1"/>
  <c r="AM23" i="1"/>
  <c r="AM20" i="1"/>
  <c r="AM39" i="1"/>
  <c r="AM13" i="1"/>
  <c r="AM40" i="1"/>
  <c r="AM19" i="1"/>
  <c r="AK27" i="1"/>
  <c r="AK32" i="1"/>
  <c r="AK52" i="1"/>
  <c r="AM41" i="1"/>
  <c r="AK10" i="1"/>
  <c r="AK37" i="1"/>
  <c r="AK55" i="1"/>
  <c r="AK21" i="1"/>
  <c r="AK8" i="1"/>
  <c r="AM43" i="1"/>
  <c r="AM4" i="1"/>
  <c r="AM5" i="1"/>
  <c r="AM6" i="1"/>
  <c r="AM7" i="1"/>
  <c r="AM30" i="1"/>
  <c r="AM15" i="1"/>
  <c r="AM29" i="1"/>
  <c r="AI44" i="1" l="1"/>
  <c r="AF2" i="1"/>
  <c r="AF5" i="1"/>
  <c r="AF4" i="1"/>
  <c r="AF3" i="1"/>
  <c r="G54" i="1"/>
  <c r="AI7" i="1"/>
  <c r="AI19" i="1"/>
  <c r="AI50" i="1"/>
  <c r="AI10" i="1"/>
  <c r="AI32" i="1"/>
  <c r="AI12" i="1"/>
  <c r="AI36" i="1"/>
  <c r="AI16" i="1"/>
  <c r="AI48" i="1"/>
  <c r="AI20" i="1"/>
  <c r="AI28" i="1"/>
  <c r="AI57" i="1"/>
  <c r="AI55" i="1"/>
  <c r="AI41" i="1"/>
  <c r="AI37" i="1"/>
  <c r="AI33" i="1"/>
  <c r="AI29" i="1"/>
  <c r="AI25" i="1"/>
  <c r="AI21" i="1"/>
  <c r="AI17" i="1"/>
  <c r="AI8" i="1"/>
  <c r="AI4" i="1"/>
  <c r="AI52" i="1"/>
  <c r="AI51" i="1"/>
  <c r="AI49" i="1"/>
  <c r="AI47" i="1"/>
  <c r="AI45" i="1"/>
  <c r="AI42" i="1"/>
  <c r="AI38" i="1"/>
  <c r="AI34" i="1"/>
  <c r="AI30" i="1"/>
  <c r="AI26" i="1"/>
  <c r="AI22" i="1"/>
  <c r="AI18" i="1"/>
  <c r="AI14" i="1"/>
  <c r="AI11" i="1"/>
  <c r="AI9" i="1"/>
  <c r="AI5" i="1"/>
  <c r="AI3" i="1"/>
  <c r="AI56" i="1"/>
  <c r="AI54" i="1"/>
  <c r="AI53" i="1"/>
  <c r="AI43" i="1"/>
  <c r="AI39" i="1"/>
  <c r="AI35" i="1"/>
  <c r="AI31" i="1"/>
  <c r="AI27" i="1"/>
  <c r="AI23" i="1"/>
  <c r="AI6" i="1"/>
  <c r="AI13" i="1"/>
  <c r="AI15" i="1"/>
  <c r="AI24" i="1"/>
  <c r="AI40" i="1"/>
  <c r="AI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マルセン 財団</author>
    <author>内藤行治</author>
  </authors>
  <commentList>
    <comment ref="C2" authorId="0" shapeId="0" xr:uid="{25370CD7-3E9B-4E14-ACB0-A4B6F51B2652}">
      <text>
        <r>
          <rPr>
            <b/>
            <sz val="9"/>
            <color indexed="81"/>
            <rFont val="MS P ゴシック"/>
            <family val="3"/>
            <charset val="128"/>
          </rPr>
          <t>スポーツ活動・文化活動を選択してください。</t>
        </r>
      </text>
    </comment>
    <comment ref="D13" authorId="1" shapeId="0" xr:uid="{00000000-0006-0000-0000-000001000000}">
      <text>
        <r>
          <rPr>
            <sz val="9"/>
            <color indexed="81"/>
            <rFont val="ＭＳ Ｐゴシック"/>
            <family val="3"/>
            <charset val="128"/>
          </rPr>
          <t>住所欄に郵便番号を入力し、【TAB/変換】キーで確定させてください。
郵便番号は、自動表示されます。</t>
        </r>
      </text>
    </comment>
    <comment ref="C14" authorId="1" shapeId="0" xr:uid="{00000000-0006-0000-0000-000002000000}">
      <text>
        <r>
          <rPr>
            <b/>
            <sz val="9"/>
            <color indexed="81"/>
            <rFont val="ＭＳ Ｐゴシック"/>
            <family val="3"/>
            <charset val="128"/>
          </rPr>
          <t>郵便番号で変換</t>
        </r>
        <r>
          <rPr>
            <sz val="9"/>
            <color indexed="81"/>
            <rFont val="ＭＳ Ｐゴシック"/>
            <family val="3"/>
            <charset val="128"/>
          </rPr>
          <t xml:space="preserve">
（入力例）
700-0023「変換」で表示された住所で確定
続けて地番を入力してください。</t>
        </r>
      </text>
    </comment>
    <comment ref="H16" authorId="1" shapeId="0" xr:uid="{00000000-0006-0000-0000-000003000000}">
      <text>
        <r>
          <rPr>
            <sz val="9"/>
            <color indexed="81"/>
            <rFont val="ＭＳ Ｐゴシック"/>
            <family val="3"/>
            <charset val="128"/>
          </rPr>
          <t>直接市内局番を記入してください。
※FAXも同様</t>
        </r>
      </text>
    </comment>
    <comment ref="E18" authorId="0" shapeId="0" xr:uid="{E1C7D64A-EE6C-494A-B95D-4FCE60E57504}">
      <text>
        <r>
          <rPr>
            <sz val="9"/>
            <color indexed="81"/>
            <rFont val="MS P ゴシック"/>
            <family val="3"/>
            <charset val="128"/>
          </rPr>
          <t>最初に「活動区分」を選択してください。</t>
        </r>
      </text>
    </comment>
    <comment ref="E19" authorId="1" shapeId="0" xr:uid="{00000000-0006-0000-0000-000004000000}">
      <text>
        <r>
          <rPr>
            <b/>
            <sz val="9"/>
            <color indexed="81"/>
            <rFont val="ＭＳ Ｐゴシック"/>
            <family val="3"/>
            <charset val="128"/>
          </rPr>
          <t>アイウエオ順表示</t>
        </r>
        <r>
          <rPr>
            <sz val="9"/>
            <color indexed="81"/>
            <rFont val="ＭＳ Ｐゴシック"/>
            <family val="3"/>
            <charset val="128"/>
          </rPr>
          <t xml:space="preserve">
（その他）の場合は、「活動名」欄に記入してください。</t>
        </r>
      </text>
    </comment>
    <comment ref="D22" authorId="0" shapeId="0" xr:uid="{00000000-0006-0000-0000-000005000000}">
      <text>
        <r>
          <rPr>
            <b/>
            <sz val="9"/>
            <color indexed="81"/>
            <rFont val="ＭＳ Ｐゴシック"/>
            <family val="3"/>
            <charset val="128"/>
          </rPr>
          <t>マルセン 財団:</t>
        </r>
        <r>
          <rPr>
            <sz val="9"/>
            <color indexed="81"/>
            <rFont val="ＭＳ Ｐゴシック"/>
            <family val="3"/>
            <charset val="128"/>
          </rPr>
          <t xml:space="preserve">
テキストフォームを張り付けています。
●　改行は、[Ctrl]+[Shift]キーを押しながら【改行】キーをおしてください。
●　改行幅の調整は、[右クリック]し、[テキストの編集]から[段落]を選択し[行間]は固定値、[間隔]16Ptとしています。※間隔を調整してください。
※改行すると「均等割り付け」となった場合は、上記「段落」の「配置」を　左揃え　としてください。</t>
        </r>
      </text>
    </comment>
    <comment ref="M57" authorId="0" shapeId="0" xr:uid="{68F932AC-86CF-450B-9FB7-01B10E5AF689}">
      <text>
        <r>
          <rPr>
            <b/>
            <sz val="9"/>
            <color indexed="81"/>
            <rFont val="MS P ゴシック"/>
            <family val="3"/>
            <charset val="128"/>
          </rPr>
          <t>選択してください。</t>
        </r>
      </text>
    </comment>
    <comment ref="N57" authorId="0" shapeId="0" xr:uid="{FBE47C4C-DD14-4F8E-98A9-2D8283613824}">
      <text>
        <r>
          <rPr>
            <sz val="9"/>
            <color indexed="81"/>
            <rFont val="MS P ゴシック"/>
            <family val="3"/>
            <charset val="128"/>
          </rPr>
          <t>助成は受けていないが、以前申請を行った場合は、申請年度を記載してください。
新規の場合は、「新」</t>
        </r>
      </text>
    </comment>
  </commentList>
</comments>
</file>

<file path=xl/sharedStrings.xml><?xml version="1.0" encoding="utf-8"?>
<sst xmlns="http://schemas.openxmlformats.org/spreadsheetml/2006/main" count="596" uniqueCount="413">
  <si>
    <t>受付日</t>
    <rPh sb="0" eb="3">
      <t>ウケツケビ</t>
    </rPh>
    <phoneticPr fontId="4"/>
  </si>
  <si>
    <t>スポーツ・文化の選択</t>
    <rPh sb="5" eb="7">
      <t>ブンカ</t>
    </rPh>
    <rPh sb="8" eb="10">
      <t>センタク</t>
    </rPh>
    <phoneticPr fontId="4"/>
  </si>
  <si>
    <t>クリックしてください。</t>
    <phoneticPr fontId="4"/>
  </si>
  <si>
    <t>スポーツ活動</t>
    <rPh sb="4" eb="6">
      <t>カツドウ</t>
    </rPh>
    <phoneticPr fontId="4"/>
  </si>
  <si>
    <t>文化活動</t>
    <rPh sb="0" eb="2">
      <t>ブンカ</t>
    </rPh>
    <rPh sb="2" eb="4">
      <t>カツドウ</t>
    </rPh>
    <phoneticPr fontId="4"/>
  </si>
  <si>
    <t>クリックしてください。</t>
    <phoneticPr fontId="4"/>
  </si>
  <si>
    <t>活動区分</t>
    <rPh sb="0" eb="2">
      <t>カツドウ</t>
    </rPh>
    <rPh sb="2" eb="4">
      <t>クブン</t>
    </rPh>
    <phoneticPr fontId="4"/>
  </si>
  <si>
    <r>
      <t>助成事業申請書</t>
    </r>
    <r>
      <rPr>
        <b/>
        <sz val="10"/>
        <color theme="1"/>
        <rFont val="ＭＳ Ｐゴシック"/>
        <family val="3"/>
        <charset val="128"/>
        <scheme val="minor"/>
      </rPr>
      <t>(パソコン作成）</t>
    </r>
    <rPh sb="2" eb="3">
      <t>コト</t>
    </rPh>
    <rPh sb="3" eb="4">
      <t>ギョウ</t>
    </rPh>
    <rPh sb="12" eb="14">
      <t>サクセイ</t>
    </rPh>
    <phoneticPr fontId="4"/>
  </si>
  <si>
    <t>１レク・ニュースポーツ</t>
    <phoneticPr fontId="4"/>
  </si>
  <si>
    <t>１文化芸能活動</t>
    <rPh sb="1" eb="3">
      <t>ブンカ</t>
    </rPh>
    <rPh sb="3" eb="5">
      <t>ゲイノウ</t>
    </rPh>
    <rPh sb="5" eb="7">
      <t>カツドウ</t>
    </rPh>
    <phoneticPr fontId="4"/>
  </si>
  <si>
    <t>アーチェリー</t>
  </si>
  <si>
    <t>囲碁、将棋</t>
    <rPh sb="0" eb="2">
      <t>イゴ</t>
    </rPh>
    <rPh sb="3" eb="5">
      <t>ショウギ</t>
    </rPh>
    <phoneticPr fontId="4"/>
  </si>
  <si>
    <t>受付番号</t>
    <rPh sb="0" eb="2">
      <t>ウケツケ</t>
    </rPh>
    <rPh sb="2" eb="4">
      <t>バンゴウ</t>
    </rPh>
    <phoneticPr fontId="4"/>
  </si>
  <si>
    <t>２競技スポーツ</t>
    <rPh sb="1" eb="3">
      <t>キョウギ</t>
    </rPh>
    <phoneticPr fontId="4"/>
  </si>
  <si>
    <t>合気道</t>
    <rPh sb="0" eb="3">
      <t>アイキドウ</t>
    </rPh>
    <phoneticPr fontId="4"/>
  </si>
  <si>
    <t>演劇</t>
    <rPh sb="0" eb="2">
      <t>エンゲキ</t>
    </rPh>
    <phoneticPr fontId="4"/>
  </si>
  <si>
    <r>
      <rPr>
        <sz val="6"/>
        <color theme="1"/>
        <rFont val="ＭＳ Ｐゴシック"/>
        <family val="3"/>
        <charset val="128"/>
        <scheme val="minor"/>
      </rPr>
      <t>公益財団法人</t>
    </r>
    <r>
      <rPr>
        <sz val="11"/>
        <color theme="1"/>
        <rFont val="ＭＳ Ｐゴシック"/>
        <family val="2"/>
        <charset val="128"/>
        <scheme val="minor"/>
      </rPr>
      <t>マルセンスポーツ・文化振興財団 殿</t>
    </r>
    <rPh sb="0" eb="2">
      <t>コウエキ</t>
    </rPh>
    <rPh sb="2" eb="4">
      <t>ザイダン</t>
    </rPh>
    <rPh sb="4" eb="6">
      <t>ホウジン</t>
    </rPh>
    <rPh sb="15" eb="17">
      <t>ブンカ</t>
    </rPh>
    <rPh sb="17" eb="19">
      <t>シンコウ</t>
    </rPh>
    <rPh sb="19" eb="21">
      <t>ザイダン</t>
    </rPh>
    <rPh sb="22" eb="23">
      <t>ドノ</t>
    </rPh>
    <phoneticPr fontId="4"/>
  </si>
  <si>
    <t>３その他</t>
    <rPh sb="3" eb="4">
      <t>タ</t>
    </rPh>
    <phoneticPr fontId="4"/>
  </si>
  <si>
    <t>３地域文化振興</t>
    <rPh sb="1" eb="3">
      <t>チイキ</t>
    </rPh>
    <rPh sb="3" eb="5">
      <t>ブンカ</t>
    </rPh>
    <rPh sb="5" eb="7">
      <t>シンコウ</t>
    </rPh>
    <phoneticPr fontId="4"/>
  </si>
  <si>
    <t>アイスホッケー</t>
  </si>
  <si>
    <t>華道</t>
    <rPh sb="0" eb="2">
      <t>カドウ</t>
    </rPh>
    <phoneticPr fontId="4"/>
  </si>
  <si>
    <t>網引き</t>
    <rPh sb="0" eb="1">
      <t>アミ</t>
    </rPh>
    <rPh sb="1" eb="2">
      <t>ヒ</t>
    </rPh>
    <phoneticPr fontId="4"/>
  </si>
  <si>
    <t>　貴財団の助成を受けるため下記の通り申請いたします。なお、この書類に記載の氏名・住所等の個人情報について、選考委員会等への</t>
    <rPh sb="1" eb="2">
      <t>キ</t>
    </rPh>
    <rPh sb="2" eb="4">
      <t>ザイダン</t>
    </rPh>
    <rPh sb="5" eb="7">
      <t>ジョセイ</t>
    </rPh>
    <rPh sb="8" eb="9">
      <t>ウ</t>
    </rPh>
    <rPh sb="13" eb="15">
      <t>カキ</t>
    </rPh>
    <rPh sb="16" eb="17">
      <t>トオ</t>
    </rPh>
    <rPh sb="18" eb="20">
      <t>シンセイ</t>
    </rPh>
    <rPh sb="31" eb="33">
      <t>ショルイ</t>
    </rPh>
    <rPh sb="34" eb="36">
      <t>キサイ</t>
    </rPh>
    <rPh sb="37" eb="39">
      <t>シメイ</t>
    </rPh>
    <rPh sb="40" eb="42">
      <t>ジュウショ</t>
    </rPh>
    <rPh sb="42" eb="43">
      <t>トウ</t>
    </rPh>
    <rPh sb="44" eb="46">
      <t>コジン</t>
    </rPh>
    <rPh sb="46" eb="48">
      <t>ジョウホウ</t>
    </rPh>
    <rPh sb="53" eb="55">
      <t>センコウ</t>
    </rPh>
    <rPh sb="55" eb="58">
      <t>イインカイ</t>
    </rPh>
    <phoneticPr fontId="4"/>
  </si>
  <si>
    <t>ｳｴｲﾄﾘﾌﾃｨﾝｸﾞ</t>
  </si>
  <si>
    <t>吟詠剣誌舞</t>
    <rPh sb="0" eb="2">
      <t>ギンエイ</t>
    </rPh>
    <rPh sb="2" eb="3">
      <t>ケン</t>
    </rPh>
    <rPh sb="3" eb="4">
      <t>シ</t>
    </rPh>
    <rPh sb="4" eb="5">
      <t>ブ</t>
    </rPh>
    <phoneticPr fontId="4"/>
  </si>
  <si>
    <t>提供に加え財団役員会又は関係行政機関に開示することに同意します。また、助成決定の際は、受給者の名称（氏名）・活動内容等について広報</t>
    <rPh sb="3" eb="4">
      <t>クワ</t>
    </rPh>
    <rPh sb="5" eb="7">
      <t>ザイダン</t>
    </rPh>
    <rPh sb="7" eb="10">
      <t>ヤクインカイ</t>
    </rPh>
    <rPh sb="10" eb="11">
      <t>マタ</t>
    </rPh>
    <rPh sb="12" eb="14">
      <t>カンケイ</t>
    </rPh>
    <rPh sb="14" eb="16">
      <t>ギョウセイ</t>
    </rPh>
    <rPh sb="16" eb="18">
      <t>キカン</t>
    </rPh>
    <rPh sb="19" eb="21">
      <t>カイジ</t>
    </rPh>
    <rPh sb="26" eb="28">
      <t>ドウイ</t>
    </rPh>
    <rPh sb="35" eb="37">
      <t>ジョセイ</t>
    </rPh>
    <rPh sb="37" eb="39">
      <t>ケッテイ</t>
    </rPh>
    <rPh sb="40" eb="41">
      <t>サイ</t>
    </rPh>
    <rPh sb="43" eb="46">
      <t>ジュキュウシャ</t>
    </rPh>
    <rPh sb="47" eb="49">
      <t>メイショウ</t>
    </rPh>
    <rPh sb="50" eb="52">
      <t>シメイ</t>
    </rPh>
    <rPh sb="54" eb="56">
      <t>カツドウ</t>
    </rPh>
    <rPh sb="63" eb="65">
      <t>コウホウ</t>
    </rPh>
    <phoneticPr fontId="4"/>
  </si>
  <si>
    <t>エアロビック</t>
  </si>
  <si>
    <t>県指定史跡名勝天然記念物</t>
    <rPh sb="0" eb="1">
      <t>ケン</t>
    </rPh>
    <rPh sb="1" eb="3">
      <t>シテイ</t>
    </rPh>
    <rPh sb="3" eb="5">
      <t>シセキ</t>
    </rPh>
    <rPh sb="5" eb="7">
      <t>メイショウ</t>
    </rPh>
    <rPh sb="7" eb="9">
      <t>テンネン</t>
    </rPh>
    <rPh sb="9" eb="12">
      <t>キネンブツ</t>
    </rPh>
    <phoneticPr fontId="4"/>
  </si>
  <si>
    <t>誌等にて公表される場合があることに同意すると共に、助成金の交付条件である①助成事業に採用された旨の公表、及び②当該活動終了後速や</t>
    <rPh sb="0" eb="1">
      <t>シ</t>
    </rPh>
    <rPh sb="1" eb="2">
      <t>トウ</t>
    </rPh>
    <rPh sb="4" eb="6">
      <t>コウヒョウ</t>
    </rPh>
    <rPh sb="9" eb="11">
      <t>バアイ</t>
    </rPh>
    <rPh sb="17" eb="19">
      <t>ドウイ</t>
    </rPh>
    <rPh sb="22" eb="23">
      <t>トモ</t>
    </rPh>
    <rPh sb="25" eb="28">
      <t>ジョセイキン</t>
    </rPh>
    <rPh sb="29" eb="31">
      <t>コウフ</t>
    </rPh>
    <rPh sb="31" eb="33">
      <t>ジョウケン</t>
    </rPh>
    <rPh sb="37" eb="39">
      <t>ジョセイ</t>
    </rPh>
    <rPh sb="39" eb="41">
      <t>ジギョウ</t>
    </rPh>
    <rPh sb="42" eb="44">
      <t>サイヨウ</t>
    </rPh>
    <rPh sb="47" eb="48">
      <t>ムネ</t>
    </rPh>
    <rPh sb="49" eb="51">
      <t>コウヒョウ</t>
    </rPh>
    <rPh sb="52" eb="53">
      <t>オヨ</t>
    </rPh>
    <rPh sb="55" eb="57">
      <t>トウガイ</t>
    </rPh>
    <rPh sb="57" eb="59">
      <t>カツドウ</t>
    </rPh>
    <rPh sb="59" eb="62">
      <t>シュウリョウゴ</t>
    </rPh>
    <rPh sb="62" eb="63">
      <t>スミ</t>
    </rPh>
    <phoneticPr fontId="4"/>
  </si>
  <si>
    <t>カーリング</t>
  </si>
  <si>
    <t>県指定重要文化財</t>
    <rPh sb="0" eb="1">
      <t>ケン</t>
    </rPh>
    <rPh sb="1" eb="3">
      <t>シテイ</t>
    </rPh>
    <rPh sb="3" eb="5">
      <t>ジュウヨウ</t>
    </rPh>
    <rPh sb="5" eb="8">
      <t>ブンカザイ</t>
    </rPh>
    <phoneticPr fontId="4"/>
  </si>
  <si>
    <t>かに活動報告書を提出することのいずれかでも怠った場合、助成金交付の取消・返金を求められることに同意します。</t>
    <rPh sb="2" eb="4">
      <t>カツドウ</t>
    </rPh>
    <rPh sb="4" eb="6">
      <t>ホウコク</t>
    </rPh>
    <rPh sb="6" eb="7">
      <t>ショ</t>
    </rPh>
    <rPh sb="8" eb="10">
      <t>テイシュツ</t>
    </rPh>
    <rPh sb="21" eb="22">
      <t>オコタ</t>
    </rPh>
    <rPh sb="24" eb="26">
      <t>バアイ</t>
    </rPh>
    <rPh sb="27" eb="30">
      <t>ジョセイキン</t>
    </rPh>
    <rPh sb="30" eb="32">
      <t>コウフ</t>
    </rPh>
    <rPh sb="33" eb="35">
      <t>トリケシ</t>
    </rPh>
    <rPh sb="36" eb="38">
      <t>ヘンキン</t>
    </rPh>
    <rPh sb="39" eb="40">
      <t>モト</t>
    </rPh>
    <rPh sb="47" eb="49">
      <t>ドウイ</t>
    </rPh>
    <phoneticPr fontId="4"/>
  </si>
  <si>
    <t>カヌー</t>
  </si>
  <si>
    <t>現代詩</t>
    <rPh sb="0" eb="2">
      <t>ゲンダイ</t>
    </rPh>
    <rPh sb="2" eb="3">
      <t>シ</t>
    </rPh>
    <phoneticPr fontId="4"/>
  </si>
  <si>
    <t>空手道</t>
    <rPh sb="0" eb="2">
      <t>カラテ</t>
    </rPh>
    <rPh sb="2" eb="3">
      <t>ドウ</t>
    </rPh>
    <phoneticPr fontId="4"/>
  </si>
  <si>
    <t>工芸</t>
    <rPh sb="0" eb="2">
      <t>コウゲイ</t>
    </rPh>
    <phoneticPr fontId="4"/>
  </si>
  <si>
    <t>団体名</t>
    <rPh sb="0" eb="2">
      <t>ダンタイ</t>
    </rPh>
    <rPh sb="2" eb="3">
      <t>メイ</t>
    </rPh>
    <phoneticPr fontId="4"/>
  </si>
  <si>
    <t>（ﾌﾘｶﾞﾅ）</t>
    <phoneticPr fontId="4"/>
  </si>
  <si>
    <t>構成人数</t>
    <rPh sb="0" eb="2">
      <t>コウセイ</t>
    </rPh>
    <rPh sb="2" eb="4">
      <t>ニンズウ</t>
    </rPh>
    <phoneticPr fontId="4"/>
  </si>
  <si>
    <r>
      <rPr>
        <sz val="8"/>
        <color theme="1"/>
        <rFont val="ＭＳ Ｐゴシック"/>
        <family val="3"/>
        <charset val="128"/>
        <scheme val="minor"/>
      </rPr>
      <t xml:space="preserve">所在地
</t>
    </r>
    <r>
      <rPr>
        <sz val="7"/>
        <color theme="1"/>
        <rFont val="ＭＳ Ｐゴシック"/>
        <family val="2"/>
        <charset val="128"/>
        <scheme val="minor"/>
      </rPr>
      <t>(市区町村のみで可）</t>
    </r>
    <rPh sb="0" eb="3">
      <t>ショザイチ</t>
    </rPh>
    <rPh sb="5" eb="7">
      <t>シク</t>
    </rPh>
    <rPh sb="7" eb="9">
      <t>チョウソン</t>
    </rPh>
    <rPh sb="12" eb="13">
      <t>カ</t>
    </rPh>
    <phoneticPr fontId="4"/>
  </si>
  <si>
    <t>役職名
代表者名</t>
    <rPh sb="0" eb="3">
      <t>ヤクショクメイ</t>
    </rPh>
    <phoneticPr fontId="4"/>
  </si>
  <si>
    <t>㊞</t>
    <phoneticPr fontId="4"/>
  </si>
  <si>
    <t>弓道</t>
    <rPh sb="0" eb="2">
      <t>キュウドウ</t>
    </rPh>
    <phoneticPr fontId="4"/>
  </si>
  <si>
    <t>茶道</t>
    <rPh sb="0" eb="2">
      <t>サドウ</t>
    </rPh>
    <phoneticPr fontId="4"/>
  </si>
  <si>
    <t>ｸﾞﾗｳﾝﾄﾞｺﾞﾙﾌ</t>
  </si>
  <si>
    <t>写真</t>
    <rPh sb="0" eb="2">
      <t>シャシン</t>
    </rPh>
    <phoneticPr fontId="4"/>
  </si>
  <si>
    <t>住所
（連絡先）</t>
    <rPh sb="0" eb="2">
      <t>ジュウショ</t>
    </rPh>
    <rPh sb="4" eb="7">
      <t>レンラクサキ</t>
    </rPh>
    <phoneticPr fontId="4"/>
  </si>
  <si>
    <t>〒</t>
    <phoneticPr fontId="4"/>
  </si>
  <si>
    <t>担当者</t>
    <rPh sb="0" eb="3">
      <t>タントウシャ</t>
    </rPh>
    <phoneticPr fontId="4"/>
  </si>
  <si>
    <t>同上</t>
    <rPh sb="0" eb="1">
      <t>ドウ</t>
    </rPh>
    <rPh sb="1" eb="2">
      <t>ジョウ</t>
    </rPh>
    <phoneticPr fontId="4"/>
  </si>
  <si>
    <t>* 該当する場合は レ をつけてください。</t>
    <rPh sb="2" eb="4">
      <t>ガイトウ</t>
    </rPh>
    <rPh sb="6" eb="8">
      <t>バアイ</t>
    </rPh>
    <phoneticPr fontId="4"/>
  </si>
  <si>
    <t>クレー射撃</t>
    <rPh sb="3" eb="5">
      <t>シャゲキ</t>
    </rPh>
    <phoneticPr fontId="4"/>
  </si>
  <si>
    <t>重要無形民俗文化財</t>
    <rPh sb="0" eb="2">
      <t>ジュウヨウ</t>
    </rPh>
    <rPh sb="2" eb="4">
      <t>ムケイ</t>
    </rPh>
    <rPh sb="4" eb="6">
      <t>ミンゾク</t>
    </rPh>
    <rPh sb="6" eb="9">
      <t>ブンカザイ</t>
    </rPh>
    <phoneticPr fontId="4"/>
  </si>
  <si>
    <t>剣道</t>
    <rPh sb="0" eb="2">
      <t>ケンドウ</t>
    </rPh>
    <phoneticPr fontId="4"/>
  </si>
  <si>
    <t>重要有形民族文化財</t>
    <rPh sb="0" eb="2">
      <t>ジュウヨウ</t>
    </rPh>
    <rPh sb="2" eb="4">
      <t>ユウケイ</t>
    </rPh>
    <rPh sb="4" eb="6">
      <t>ミンゾク</t>
    </rPh>
    <rPh sb="6" eb="8">
      <t>ブンカ</t>
    </rPh>
    <rPh sb="8" eb="9">
      <t>ザイ</t>
    </rPh>
    <phoneticPr fontId="4"/>
  </si>
  <si>
    <t>氏名もしくは、団体名</t>
    <rPh sb="0" eb="2">
      <t>シメイ</t>
    </rPh>
    <rPh sb="7" eb="9">
      <t>ダンタイ</t>
    </rPh>
    <rPh sb="9" eb="10">
      <t>メイ</t>
    </rPh>
    <phoneticPr fontId="4"/>
  </si>
  <si>
    <t>ゴルフ</t>
  </si>
  <si>
    <t>小説</t>
    <rPh sb="0" eb="2">
      <t>ショウセツ</t>
    </rPh>
    <phoneticPr fontId="4"/>
  </si>
  <si>
    <t>（昼間に
連絡可
能もの）</t>
    <rPh sb="1" eb="3">
      <t>チュウカン</t>
    </rPh>
    <rPh sb="5" eb="7">
      <t>レンラク</t>
    </rPh>
    <rPh sb="7" eb="8">
      <t>カ</t>
    </rPh>
    <rPh sb="9" eb="10">
      <t>ノウ</t>
    </rPh>
    <phoneticPr fontId="4"/>
  </si>
  <si>
    <t>Tel</t>
    <phoneticPr fontId="4"/>
  </si>
  <si>
    <t xml:space="preserve"> </t>
    <phoneticPr fontId="4"/>
  </si>
  <si>
    <t>ﾒｰﾙｱﾄﾞﾚｽ</t>
    <phoneticPr fontId="4"/>
  </si>
  <si>
    <t>@</t>
    <phoneticPr fontId="4"/>
  </si>
  <si>
    <t>サッカー</t>
  </si>
  <si>
    <t>書道</t>
    <rPh sb="0" eb="2">
      <t>ショドウ</t>
    </rPh>
    <phoneticPr fontId="4"/>
  </si>
  <si>
    <t>Fax</t>
    <phoneticPr fontId="4"/>
  </si>
  <si>
    <t xml:space="preserve"> </t>
    <phoneticPr fontId="4"/>
  </si>
  <si>
    <t>携帯</t>
    <rPh sb="0" eb="2">
      <t>ケイタイ</t>
    </rPh>
    <phoneticPr fontId="4"/>
  </si>
  <si>
    <t>※担当者のものをご記入ください。</t>
    <rPh sb="1" eb="4">
      <t>タントウシャ</t>
    </rPh>
    <rPh sb="9" eb="11">
      <t>キニュウ</t>
    </rPh>
    <phoneticPr fontId="4"/>
  </si>
  <si>
    <t>山岳</t>
    <rPh sb="0" eb="2">
      <t>サンガク</t>
    </rPh>
    <phoneticPr fontId="4"/>
  </si>
  <si>
    <t>川柳</t>
    <rPh sb="0" eb="2">
      <t>センリュウ</t>
    </rPh>
    <phoneticPr fontId="4"/>
  </si>
  <si>
    <t>申請区分</t>
    <rPh sb="0" eb="2">
      <t>シンセイ</t>
    </rPh>
    <rPh sb="2" eb="4">
      <t>クブン</t>
    </rPh>
    <phoneticPr fontId="4"/>
  </si>
  <si>
    <t>大分類</t>
    <rPh sb="0" eb="3">
      <t>ダイブンルイ</t>
    </rPh>
    <phoneticPr fontId="4"/>
  </si>
  <si>
    <t>クリックしてください。</t>
  </si>
  <si>
    <t>実施時期</t>
    <rPh sb="0" eb="2">
      <t>ジッシ</t>
    </rPh>
    <rPh sb="2" eb="4">
      <t>ジキ</t>
    </rPh>
    <phoneticPr fontId="4"/>
  </si>
  <si>
    <t>実施場所</t>
    <rPh sb="0" eb="2">
      <t>ジッシ</t>
    </rPh>
    <rPh sb="2" eb="4">
      <t>バショ</t>
    </rPh>
    <phoneticPr fontId="4"/>
  </si>
  <si>
    <t>自転車競技</t>
    <rPh sb="0" eb="3">
      <t>ジテンシャ</t>
    </rPh>
    <rPh sb="3" eb="5">
      <t>キョウギ</t>
    </rPh>
    <phoneticPr fontId="4"/>
  </si>
  <si>
    <t>総合</t>
    <rPh sb="0" eb="2">
      <t>ソウゴウ</t>
    </rPh>
    <phoneticPr fontId="4"/>
  </si>
  <si>
    <t>小分類</t>
    <rPh sb="0" eb="1">
      <t>ショウ</t>
    </rPh>
    <rPh sb="1" eb="3">
      <t>ブンルイ</t>
    </rPh>
    <phoneticPr fontId="4"/>
  </si>
  <si>
    <t>銃剣道</t>
    <rPh sb="0" eb="3">
      <t>ジュウケンドウ</t>
    </rPh>
    <phoneticPr fontId="4"/>
  </si>
  <si>
    <t>活動名</t>
    <rPh sb="0" eb="2">
      <t>カツドウ</t>
    </rPh>
    <rPh sb="2" eb="3">
      <t>メイ</t>
    </rPh>
    <phoneticPr fontId="4"/>
  </si>
  <si>
    <t>柔道</t>
    <rPh sb="0" eb="2">
      <t>ジュウドウ</t>
    </rPh>
    <phoneticPr fontId="4"/>
  </si>
  <si>
    <t>その他</t>
    <rPh sb="2" eb="3">
      <t>タ</t>
    </rPh>
    <phoneticPr fontId="4"/>
  </si>
  <si>
    <t>少林寺拳法</t>
    <rPh sb="0" eb="3">
      <t>ショウリンジ</t>
    </rPh>
    <rPh sb="3" eb="5">
      <t>ケンポウ</t>
    </rPh>
    <phoneticPr fontId="4"/>
  </si>
  <si>
    <t>短歌</t>
    <rPh sb="0" eb="2">
      <t>タンカ</t>
    </rPh>
    <phoneticPr fontId="4"/>
  </si>
  <si>
    <t>水泳</t>
    <rPh sb="0" eb="2">
      <t>スイエイ</t>
    </rPh>
    <phoneticPr fontId="4"/>
  </si>
  <si>
    <t>彫刻</t>
    <rPh sb="0" eb="2">
      <t>チョウコク</t>
    </rPh>
    <phoneticPr fontId="4"/>
  </si>
  <si>
    <t>スキー</t>
  </si>
  <si>
    <t>デザイン</t>
  </si>
  <si>
    <t>スケート</t>
  </si>
  <si>
    <t>童話</t>
    <rPh sb="0" eb="2">
      <t>ドウワ</t>
    </rPh>
    <phoneticPr fontId="4"/>
  </si>
  <si>
    <t>ｽﾎﾟｰﾂﾁｬﾝﾊﾞﾗ</t>
  </si>
  <si>
    <t>日本画</t>
    <rPh sb="0" eb="3">
      <t>ニホンガ</t>
    </rPh>
    <phoneticPr fontId="4"/>
  </si>
  <si>
    <t>相撲</t>
    <rPh sb="0" eb="2">
      <t>スモウ</t>
    </rPh>
    <phoneticPr fontId="4"/>
  </si>
  <si>
    <t>日本舞踊</t>
    <rPh sb="0" eb="2">
      <t>ニホン</t>
    </rPh>
    <rPh sb="2" eb="4">
      <t>ブヨウ</t>
    </rPh>
    <phoneticPr fontId="4"/>
  </si>
  <si>
    <t>セーリング</t>
  </si>
  <si>
    <t>人形劇</t>
    <rPh sb="0" eb="3">
      <t>ニンギョウゲキ</t>
    </rPh>
    <phoneticPr fontId="4"/>
  </si>
  <si>
    <t>ソフトテニス</t>
  </si>
  <si>
    <t>能、狂言</t>
    <rPh sb="0" eb="1">
      <t>ノウ</t>
    </rPh>
    <rPh sb="2" eb="4">
      <t>キョウゲン</t>
    </rPh>
    <phoneticPr fontId="4"/>
  </si>
  <si>
    <t>ｿﾌﾄﾎﾞｰﾙ</t>
  </si>
  <si>
    <t>俳句</t>
    <rPh sb="0" eb="2">
      <t>ハイク</t>
    </rPh>
    <phoneticPr fontId="4"/>
  </si>
  <si>
    <t>体操</t>
    <rPh sb="0" eb="2">
      <t>タイソウ</t>
    </rPh>
    <phoneticPr fontId="4"/>
  </si>
  <si>
    <t>バレエ</t>
  </si>
  <si>
    <t>卓球</t>
    <rPh sb="0" eb="2">
      <t>タッキュウ</t>
    </rPh>
    <phoneticPr fontId="4"/>
  </si>
  <si>
    <t>邦楽</t>
    <rPh sb="0" eb="2">
      <t>ホウガク</t>
    </rPh>
    <phoneticPr fontId="4"/>
  </si>
  <si>
    <t>ダンススポーツ</t>
  </si>
  <si>
    <t>ミュージカル</t>
  </si>
  <si>
    <t>ﾁｱﾘｰﾃﾞｨﾝｸﾞ</t>
  </si>
  <si>
    <t>民俗芸能</t>
    <rPh sb="0" eb="2">
      <t>ミンゾク</t>
    </rPh>
    <rPh sb="2" eb="4">
      <t>ゲイノウ</t>
    </rPh>
    <phoneticPr fontId="4"/>
  </si>
  <si>
    <t>助成を受けた際の財団名公表の方法</t>
    <rPh sb="0" eb="2">
      <t>ジョセイ</t>
    </rPh>
    <rPh sb="3" eb="4">
      <t>ウ</t>
    </rPh>
    <rPh sb="6" eb="7">
      <t>サイ</t>
    </rPh>
    <rPh sb="8" eb="10">
      <t>ザイダン</t>
    </rPh>
    <rPh sb="10" eb="11">
      <t>メイ</t>
    </rPh>
    <rPh sb="11" eb="13">
      <t>コウヒョウ</t>
    </rPh>
    <rPh sb="14" eb="16">
      <t>ホウホウ</t>
    </rPh>
    <phoneticPr fontId="4"/>
  </si>
  <si>
    <t>テニス</t>
  </si>
  <si>
    <t>民謡</t>
    <rPh sb="0" eb="2">
      <t>ミンヨウ</t>
    </rPh>
    <phoneticPr fontId="4"/>
  </si>
  <si>
    <t>トライアスロン</t>
  </si>
  <si>
    <t>モダンダンス</t>
  </si>
  <si>
    <t>過去実績</t>
    <rPh sb="0" eb="2">
      <t>カコ</t>
    </rPh>
    <rPh sb="2" eb="4">
      <t>ジッセキ</t>
    </rPh>
    <phoneticPr fontId="4"/>
  </si>
  <si>
    <t>なぎなた</t>
  </si>
  <si>
    <t>洋画</t>
    <rPh sb="0" eb="2">
      <t>ヨウガ</t>
    </rPh>
    <phoneticPr fontId="4"/>
  </si>
  <si>
    <t>軟式野球</t>
    <rPh sb="0" eb="2">
      <t>ナンシキ</t>
    </rPh>
    <rPh sb="2" eb="4">
      <t>ヤキュウ</t>
    </rPh>
    <phoneticPr fontId="4"/>
  </si>
  <si>
    <t>洋楽</t>
    <rPh sb="0" eb="2">
      <t>ヨウガク</t>
    </rPh>
    <phoneticPr fontId="4"/>
  </si>
  <si>
    <t>日本挙法</t>
    <rPh sb="0" eb="2">
      <t>ニホン</t>
    </rPh>
    <rPh sb="2" eb="3">
      <t>キョ</t>
    </rPh>
    <rPh sb="3" eb="4">
      <t>ホウ</t>
    </rPh>
    <phoneticPr fontId="4"/>
  </si>
  <si>
    <t>謡曲</t>
    <rPh sb="0" eb="2">
      <t>ヨウキョク</t>
    </rPh>
    <phoneticPr fontId="4"/>
  </si>
  <si>
    <t>ﾊﾞｳﾝﾄﾞﾃﾆｽ</t>
  </si>
  <si>
    <t>和太鼓</t>
    <rPh sb="0" eb="1">
      <t>ワ</t>
    </rPh>
    <rPh sb="1" eb="3">
      <t>ダイコ</t>
    </rPh>
    <phoneticPr fontId="4"/>
  </si>
  <si>
    <t>予定事業収支計画</t>
    <rPh sb="0" eb="2">
      <t>ヨテイ</t>
    </rPh>
    <rPh sb="2" eb="4">
      <t>ジギョウ</t>
    </rPh>
    <rPh sb="4" eb="6">
      <t>シュウシ</t>
    </rPh>
    <rPh sb="6" eb="8">
      <t>ケイカク</t>
    </rPh>
    <phoneticPr fontId="4"/>
  </si>
  <si>
    <t>収入の部</t>
    <rPh sb="0" eb="2">
      <t>シュウニュウ</t>
    </rPh>
    <rPh sb="3" eb="4">
      <t>ブ</t>
    </rPh>
    <phoneticPr fontId="4"/>
  </si>
  <si>
    <t>項　　目</t>
    <rPh sb="0" eb="1">
      <t>コウ</t>
    </rPh>
    <rPh sb="3" eb="4">
      <t>メ</t>
    </rPh>
    <phoneticPr fontId="4"/>
  </si>
  <si>
    <r>
      <t>金　　額　　　</t>
    </r>
    <r>
      <rPr>
        <sz val="6"/>
        <color theme="1"/>
        <rFont val="ＭＳ Ｐゴシック"/>
        <family val="3"/>
        <charset val="128"/>
        <scheme val="minor"/>
      </rPr>
      <t>（円）</t>
    </r>
    <rPh sb="0" eb="1">
      <t>キン</t>
    </rPh>
    <rPh sb="3" eb="4">
      <t>ガク</t>
    </rPh>
    <rPh sb="8" eb="9">
      <t>エン</t>
    </rPh>
    <phoneticPr fontId="4"/>
  </si>
  <si>
    <t>支出の部</t>
    <rPh sb="0" eb="2">
      <t>シシュツ</t>
    </rPh>
    <rPh sb="3" eb="4">
      <t>ブ</t>
    </rPh>
    <phoneticPr fontId="4"/>
  </si>
  <si>
    <t>助成金充当※</t>
    <rPh sb="0" eb="2">
      <t>ジョセイ</t>
    </rPh>
    <rPh sb="2" eb="3">
      <t>キン</t>
    </rPh>
    <rPh sb="3" eb="4">
      <t>ミツ</t>
    </rPh>
    <rPh sb="4" eb="5">
      <t>トウ</t>
    </rPh>
    <phoneticPr fontId="4"/>
  </si>
  <si>
    <r>
      <t>金 　額　　</t>
    </r>
    <r>
      <rPr>
        <sz val="6"/>
        <color theme="1"/>
        <rFont val="ＭＳ Ｐゴシック"/>
        <family val="3"/>
        <charset val="128"/>
        <scheme val="minor"/>
      </rPr>
      <t>（円）</t>
    </r>
    <phoneticPr fontId="4"/>
  </si>
  <si>
    <t>内　　　容</t>
    <rPh sb="0" eb="1">
      <t>ウチ</t>
    </rPh>
    <rPh sb="4" eb="5">
      <t>カタチ</t>
    </rPh>
    <phoneticPr fontId="4"/>
  </si>
  <si>
    <t>馬術</t>
    <rPh sb="0" eb="2">
      <t>バジュツ</t>
    </rPh>
    <phoneticPr fontId="4"/>
  </si>
  <si>
    <t>助成希望金額
（限度額１０万円）</t>
    <rPh sb="0" eb="2">
      <t>ジョセイ</t>
    </rPh>
    <rPh sb="2" eb="4">
      <t>キボウ</t>
    </rPh>
    <rPh sb="4" eb="6">
      <t>キンガク</t>
    </rPh>
    <rPh sb="8" eb="10">
      <t>ゲンド</t>
    </rPh>
    <rPh sb="10" eb="11">
      <t>ガク</t>
    </rPh>
    <rPh sb="13" eb="15">
      <t>マンエン</t>
    </rPh>
    <phoneticPr fontId="4"/>
  </si>
  <si>
    <t>ﾊﾞｽｹｯﾄﾎﾞｰﾙ</t>
  </si>
  <si>
    <t>バドミントン</t>
  </si>
  <si>
    <t>ﾊﾞﾚｰﾎﾞｰﾙ</t>
  </si>
  <si>
    <t>ﾊﾟﾜｰﾘﾌﾃｨﾝｸﾞ</t>
  </si>
  <si>
    <t>ハンドボール</t>
  </si>
  <si>
    <t>フェンシング</t>
  </si>
  <si>
    <t>武術太極拳</t>
    <rPh sb="0" eb="2">
      <t>ブジュツ</t>
    </rPh>
    <rPh sb="2" eb="5">
      <t>タイキョクケン</t>
    </rPh>
    <phoneticPr fontId="4"/>
  </si>
  <si>
    <t>ボウリング</t>
  </si>
  <si>
    <t>ボート</t>
  </si>
  <si>
    <t>ボクシング</t>
  </si>
  <si>
    <t>ホッケー</t>
  </si>
  <si>
    <t>収入合計</t>
    <rPh sb="0" eb="2">
      <t>シュウニュウ</t>
    </rPh>
    <rPh sb="2" eb="4">
      <t>ゴウケイ</t>
    </rPh>
    <phoneticPr fontId="4"/>
  </si>
  <si>
    <t>支出合計</t>
    <rPh sb="0" eb="2">
      <t>シシュツ</t>
    </rPh>
    <rPh sb="2" eb="4">
      <t>ゴウケイ</t>
    </rPh>
    <phoneticPr fontId="4"/>
  </si>
  <si>
    <t>野球</t>
    <rPh sb="0" eb="2">
      <t>ヤキュウ</t>
    </rPh>
    <phoneticPr fontId="4"/>
  </si>
  <si>
    <t>備考</t>
    <rPh sb="0" eb="2">
      <t>ビコウ</t>
    </rPh>
    <phoneticPr fontId="4"/>
  </si>
  <si>
    <t>※年間個人負担額</t>
    <rPh sb="1" eb="3">
      <t>ネンカン</t>
    </rPh>
    <rPh sb="3" eb="5">
      <t>コジン</t>
    </rPh>
    <rPh sb="5" eb="8">
      <t>フタンガク</t>
    </rPh>
    <phoneticPr fontId="4"/>
  </si>
  <si>
    <t>円（一人当たり）</t>
    <rPh sb="0" eb="1">
      <t>エン</t>
    </rPh>
    <rPh sb="2" eb="4">
      <t>ヒトリ</t>
    </rPh>
    <rPh sb="4" eb="5">
      <t>ア</t>
    </rPh>
    <phoneticPr fontId="4"/>
  </si>
  <si>
    <t>（</t>
    <phoneticPr fontId="4"/>
  </si>
  <si>
    <t>※</t>
    <phoneticPr fontId="4"/>
  </si>
  <si>
    <t>ライフル射撃</t>
    <rPh sb="4" eb="6">
      <t>シャゲキ</t>
    </rPh>
    <phoneticPr fontId="4"/>
  </si>
  <si>
    <t>ﾗｸﾞﾋﾞｰﾌｯﾄﾎﾞｰﾙ</t>
  </si>
  <si>
    <t>他の助成等を受けていますか？</t>
    <rPh sb="0" eb="1">
      <t>タ</t>
    </rPh>
    <rPh sb="2" eb="4">
      <t>ジョセイ</t>
    </rPh>
    <rPh sb="4" eb="5">
      <t>トウ</t>
    </rPh>
    <rPh sb="6" eb="7">
      <t>ウ</t>
    </rPh>
    <phoneticPr fontId="4"/>
  </si>
  <si>
    <t>千円</t>
    <rPh sb="0" eb="2">
      <t>センエン</t>
    </rPh>
    <phoneticPr fontId="4"/>
  </si>
  <si>
    <t>陸上競技</t>
    <rPh sb="0" eb="2">
      <t>リクジョウ</t>
    </rPh>
    <rPh sb="2" eb="4">
      <t>キョウギ</t>
    </rPh>
    <phoneticPr fontId="4"/>
  </si>
  <si>
    <t>他の助成等の申請予定はありますか？</t>
    <rPh sb="0" eb="1">
      <t>タ</t>
    </rPh>
    <rPh sb="2" eb="4">
      <t>ジョセイ</t>
    </rPh>
    <rPh sb="4" eb="5">
      <t>トウ</t>
    </rPh>
    <rPh sb="6" eb="8">
      <t>シンセイ</t>
    </rPh>
    <rPh sb="8" eb="10">
      <t>ヨテイ</t>
    </rPh>
    <phoneticPr fontId="4"/>
  </si>
  <si>
    <t>(申請先団体）</t>
    <rPh sb="1" eb="3">
      <t>シンセイ</t>
    </rPh>
    <rPh sb="3" eb="4">
      <t>サキ</t>
    </rPh>
    <rPh sb="4" eb="6">
      <t>ダンタイ</t>
    </rPh>
    <phoneticPr fontId="4"/>
  </si>
  <si>
    <t>レスリング</t>
  </si>
  <si>
    <t>過去に当財団の助成を受けましたか？</t>
    <rPh sb="0" eb="2">
      <t>カコ</t>
    </rPh>
    <rPh sb="3" eb="4">
      <t>トウ</t>
    </rPh>
    <rPh sb="4" eb="6">
      <t>ザイダン</t>
    </rPh>
    <rPh sb="7" eb="9">
      <t>ジョセイ</t>
    </rPh>
    <rPh sb="10" eb="11">
      <t>ウ</t>
    </rPh>
    <phoneticPr fontId="4"/>
  </si>
  <si>
    <t>年度</t>
    <rPh sb="0" eb="2">
      <t>ネンド</t>
    </rPh>
    <phoneticPr fontId="4"/>
  </si>
  <si>
    <t>～</t>
    <phoneticPr fontId="4"/>
  </si>
  <si>
    <t>指定文化財の補修等</t>
    <rPh sb="0" eb="2">
      <t>シテイ</t>
    </rPh>
    <rPh sb="2" eb="5">
      <t>ブンカザイ</t>
    </rPh>
    <rPh sb="6" eb="8">
      <t>ホシュウ</t>
    </rPh>
    <rPh sb="8" eb="9">
      <t>トウ</t>
    </rPh>
    <phoneticPr fontId="4"/>
  </si>
  <si>
    <t>事業計画
（600字以内）</t>
    <rPh sb="0" eb="2">
      <t>ジギョウ</t>
    </rPh>
    <rPh sb="2" eb="4">
      <t>ケイカク</t>
    </rPh>
    <rPh sb="9" eb="10">
      <t>ジ</t>
    </rPh>
    <rPh sb="10" eb="12">
      <t>イナイ</t>
    </rPh>
    <phoneticPr fontId="4"/>
  </si>
  <si>
    <t>科目</t>
    <rPh sb="0" eb="2">
      <t>カモク</t>
    </rPh>
    <phoneticPr fontId="4"/>
  </si>
  <si>
    <t>外注費</t>
    <rPh sb="0" eb="3">
      <t>ガイチュウヒ</t>
    </rPh>
    <phoneticPr fontId="4"/>
  </si>
  <si>
    <t>運搬費</t>
    <rPh sb="0" eb="2">
      <t>ウンパン</t>
    </rPh>
    <rPh sb="2" eb="3">
      <t>ヒ</t>
    </rPh>
    <phoneticPr fontId="4"/>
  </si>
  <si>
    <t>交際費</t>
    <rPh sb="0" eb="2">
      <t>コウサイ</t>
    </rPh>
    <rPh sb="2" eb="3">
      <t>ヒ</t>
    </rPh>
    <phoneticPr fontId="4"/>
  </si>
  <si>
    <t>会場費</t>
    <rPh sb="0" eb="2">
      <t>カイジョウ</t>
    </rPh>
    <rPh sb="2" eb="3">
      <t>ヒ</t>
    </rPh>
    <phoneticPr fontId="4"/>
  </si>
  <si>
    <t>旅費交通費</t>
    <rPh sb="0" eb="2">
      <t>リョヒ</t>
    </rPh>
    <rPh sb="2" eb="5">
      <t>コウツウヒ</t>
    </rPh>
    <phoneticPr fontId="4"/>
  </si>
  <si>
    <t>通信費</t>
    <rPh sb="0" eb="3">
      <t>ツウシンヒ</t>
    </rPh>
    <phoneticPr fontId="4"/>
  </si>
  <si>
    <t>消耗品費</t>
    <rPh sb="0" eb="3">
      <t>ショウモウヒン</t>
    </rPh>
    <rPh sb="3" eb="4">
      <t>ヒ</t>
    </rPh>
    <phoneticPr fontId="4"/>
  </si>
  <si>
    <t>修繕費</t>
    <rPh sb="0" eb="2">
      <t>シュウゼン</t>
    </rPh>
    <rPh sb="2" eb="3">
      <t>ヒ</t>
    </rPh>
    <phoneticPr fontId="4"/>
  </si>
  <si>
    <t>備品購入費</t>
    <rPh sb="0" eb="2">
      <t>ビヒン</t>
    </rPh>
    <rPh sb="2" eb="4">
      <t>コウニュウ</t>
    </rPh>
    <rPh sb="4" eb="5">
      <t>ヒ</t>
    </rPh>
    <phoneticPr fontId="4"/>
  </si>
  <si>
    <t>※</t>
    <phoneticPr fontId="4"/>
  </si>
  <si>
    <t>元号</t>
  </si>
  <si>
    <t>)　活動助成金充当額合計</t>
    <rPh sb="2" eb="4">
      <t>カツドウ</t>
    </rPh>
    <rPh sb="4" eb="6">
      <t>ジョセイ</t>
    </rPh>
    <rPh sb="6" eb="7">
      <t>キン</t>
    </rPh>
    <rPh sb="7" eb="9">
      <t>ジュウトウ</t>
    </rPh>
    <rPh sb="9" eb="10">
      <t>ガク</t>
    </rPh>
    <rPh sb="10" eb="12">
      <t>ゴウケイ</t>
    </rPh>
    <phoneticPr fontId="4"/>
  </si>
  <si>
    <t>４文化財補修関係</t>
    <rPh sb="1" eb="4">
      <t>ブンカザイ</t>
    </rPh>
    <rPh sb="4" eb="6">
      <t>ホシュウ</t>
    </rPh>
    <rPh sb="6" eb="8">
      <t>カンケイ</t>
    </rPh>
    <phoneticPr fontId="4"/>
  </si>
  <si>
    <t>３地域文化振興</t>
  </si>
  <si>
    <t>３地域文化振興</t>
    <phoneticPr fontId="4"/>
  </si>
  <si>
    <t>1文化芸能活動</t>
    <rPh sb="1" eb="3">
      <t>ブンカ</t>
    </rPh>
    <rPh sb="3" eb="5">
      <t>ゲイノウ</t>
    </rPh>
    <rPh sb="5" eb="7">
      <t>カツドウ</t>
    </rPh>
    <phoneticPr fontId="4"/>
  </si>
  <si>
    <t>２伝統文化活動</t>
    <rPh sb="1" eb="3">
      <t>デントウ</t>
    </rPh>
    <rPh sb="3" eb="5">
      <t>ブンカ</t>
    </rPh>
    <rPh sb="5" eb="7">
      <t>カツドウ</t>
    </rPh>
    <phoneticPr fontId="4"/>
  </si>
  <si>
    <t>２伝統文化活動</t>
    <rPh sb="1" eb="3">
      <t>デントウ</t>
    </rPh>
    <rPh sb="3" eb="5">
      <t>ブンカ</t>
    </rPh>
    <rPh sb="5" eb="7">
      <t>カツドウ</t>
    </rPh>
    <phoneticPr fontId="4"/>
  </si>
  <si>
    <t>４文化財補修関係</t>
    <rPh sb="1" eb="4">
      <t>ブンカザイ</t>
    </rPh>
    <rPh sb="4" eb="6">
      <t>ホシュウ</t>
    </rPh>
    <rPh sb="6" eb="8">
      <t>カンケイ</t>
    </rPh>
    <phoneticPr fontId="4"/>
  </si>
  <si>
    <t>　　　　ス　ポ　ー　ツ　・　文　化　活　動　一　覧</t>
    <phoneticPr fontId="4"/>
  </si>
  <si>
    <t>【スポーツ関係】</t>
    <rPh sb="5" eb="7">
      <t>カンケイ</t>
    </rPh>
    <phoneticPr fontId="4"/>
  </si>
  <si>
    <t>小分類</t>
    <rPh sb="0" eb="3">
      <t>ショウブンルイ</t>
    </rPh>
    <phoneticPr fontId="4"/>
  </si>
  <si>
    <r>
      <rPr>
        <b/>
        <sz val="11"/>
        <color theme="1"/>
        <rFont val="ＭＳ Ｐゴシック"/>
        <family val="3"/>
        <charset val="128"/>
        <scheme val="minor"/>
      </rPr>
      <t>1　レク</t>
    </r>
    <r>
      <rPr>
        <sz val="11"/>
        <color theme="1"/>
        <rFont val="ＭＳ Ｐゴシック"/>
        <family val="3"/>
        <charset val="128"/>
        <scheme val="minor"/>
      </rPr>
      <t>リェーション及び</t>
    </r>
    <r>
      <rPr>
        <b/>
        <sz val="11"/>
        <color theme="1"/>
        <rFont val="ＭＳ Ｐゴシック"/>
        <family val="3"/>
        <charset val="128"/>
        <scheme val="minor"/>
      </rPr>
      <t>ニュースポーツ</t>
    </r>
    <r>
      <rPr>
        <sz val="11"/>
        <color theme="1"/>
        <rFont val="ＭＳ Ｐゴシック"/>
        <family val="3"/>
        <charset val="128"/>
        <scheme val="minor"/>
      </rPr>
      <t>に関するもの</t>
    </r>
    <rPh sb="10" eb="11">
      <t>オヨ</t>
    </rPh>
    <rPh sb="20" eb="21">
      <t>カン</t>
    </rPh>
    <phoneticPr fontId="4"/>
  </si>
  <si>
    <t>・陸上競技</t>
    <rPh sb="1" eb="3">
      <t>リクジョウ</t>
    </rPh>
    <rPh sb="3" eb="5">
      <t>キョウギ</t>
    </rPh>
    <phoneticPr fontId="4"/>
  </si>
  <si>
    <t>・サッカー</t>
    <phoneticPr fontId="4"/>
  </si>
  <si>
    <t>・テニス</t>
    <phoneticPr fontId="4"/>
  </si>
  <si>
    <t>・ホッケー</t>
    <phoneticPr fontId="4"/>
  </si>
  <si>
    <t>・ボクシング</t>
    <phoneticPr fontId="4"/>
  </si>
  <si>
    <t>・ﾊﾞﾚｰﾎﾞｰﾙ</t>
    <phoneticPr fontId="4"/>
  </si>
  <si>
    <t>・レスリング</t>
    <phoneticPr fontId="4"/>
  </si>
  <si>
    <t>・ｳｴｲﾄﾘﾌﾃｨﾝｸﾞ</t>
    <phoneticPr fontId="4"/>
  </si>
  <si>
    <t>・ハンドボール</t>
    <phoneticPr fontId="4"/>
  </si>
  <si>
    <t>・自転車競技</t>
    <rPh sb="1" eb="4">
      <t>ジテンシャ</t>
    </rPh>
    <rPh sb="4" eb="6">
      <t>キョウギ</t>
    </rPh>
    <phoneticPr fontId="4"/>
  </si>
  <si>
    <t>・ソフトテニス</t>
    <phoneticPr fontId="4"/>
  </si>
  <si>
    <t>・卓球</t>
    <rPh sb="1" eb="3">
      <t>タッキュウ</t>
    </rPh>
    <phoneticPr fontId="4"/>
  </si>
  <si>
    <t>・体操</t>
    <rPh sb="1" eb="3">
      <t>タイソウ</t>
    </rPh>
    <phoneticPr fontId="4"/>
  </si>
  <si>
    <t>・ﾊﾞｽｹｯﾄﾎﾞｰﾙ</t>
    <phoneticPr fontId="4"/>
  </si>
  <si>
    <t>・相撲</t>
    <rPh sb="1" eb="3">
      <t>スモウ</t>
    </rPh>
    <phoneticPr fontId="4"/>
  </si>
  <si>
    <t>・馬術</t>
    <rPh sb="1" eb="3">
      <t>バジュツ</t>
    </rPh>
    <phoneticPr fontId="4"/>
  </si>
  <si>
    <t>・柔道</t>
    <rPh sb="1" eb="3">
      <t>ジュウドウ</t>
    </rPh>
    <phoneticPr fontId="4"/>
  </si>
  <si>
    <t>・ｿﾌﾄﾎﾞｰﾙ</t>
    <phoneticPr fontId="4"/>
  </si>
  <si>
    <r>
      <rPr>
        <b/>
        <sz val="11"/>
        <color theme="1"/>
        <rFont val="ＭＳ Ｐゴシック"/>
        <family val="3"/>
        <charset val="128"/>
        <scheme val="minor"/>
      </rPr>
      <t>２　競技スポーツ</t>
    </r>
    <r>
      <rPr>
        <sz val="11"/>
        <color theme="1"/>
        <rFont val="ＭＳ Ｐゴシック"/>
        <family val="2"/>
        <charset val="128"/>
        <scheme val="minor"/>
      </rPr>
      <t>に関するもの</t>
    </r>
    <rPh sb="9" eb="10">
      <t>カン</t>
    </rPh>
    <phoneticPr fontId="4"/>
  </si>
  <si>
    <t>・軟式野球</t>
    <rPh sb="1" eb="3">
      <t>ナンシキ</t>
    </rPh>
    <rPh sb="3" eb="5">
      <t>ヤキュウ</t>
    </rPh>
    <phoneticPr fontId="4"/>
  </si>
  <si>
    <t>・フェンシング</t>
    <phoneticPr fontId="4"/>
  </si>
  <si>
    <t>・バドミントン</t>
    <phoneticPr fontId="4"/>
  </si>
  <si>
    <t>・弓道</t>
    <rPh sb="1" eb="3">
      <t>キュウドウ</t>
    </rPh>
    <phoneticPr fontId="4"/>
  </si>
  <si>
    <t>・ライフル射撃</t>
    <rPh sb="5" eb="7">
      <t>シャゲキ</t>
    </rPh>
    <phoneticPr fontId="4"/>
  </si>
  <si>
    <t>・剣道</t>
    <rPh sb="1" eb="3">
      <t>ケンドウ</t>
    </rPh>
    <phoneticPr fontId="4"/>
  </si>
  <si>
    <t>・山岳</t>
    <rPh sb="1" eb="3">
      <t>サンガク</t>
    </rPh>
    <phoneticPr fontId="4"/>
  </si>
  <si>
    <t>・ﾗｸﾞﾋﾞｰﾌｯﾄﾎﾞｰﾙ</t>
    <phoneticPr fontId="4"/>
  </si>
  <si>
    <t>・クレー射撃</t>
    <rPh sb="4" eb="6">
      <t>シャゲキ</t>
    </rPh>
    <phoneticPr fontId="4"/>
  </si>
  <si>
    <t>・アーチェリー</t>
    <phoneticPr fontId="4"/>
  </si>
  <si>
    <t>・銃剣道</t>
    <rPh sb="1" eb="4">
      <t>ジュウケンドウ</t>
    </rPh>
    <phoneticPr fontId="4"/>
  </si>
  <si>
    <t>・空手道</t>
    <rPh sb="1" eb="3">
      <t>カラテ</t>
    </rPh>
    <rPh sb="3" eb="4">
      <t>ドウ</t>
    </rPh>
    <phoneticPr fontId="4"/>
  </si>
  <si>
    <r>
      <rPr>
        <b/>
        <sz val="11"/>
        <color theme="1"/>
        <rFont val="ＭＳ Ｐゴシック"/>
        <family val="3"/>
        <charset val="128"/>
        <scheme val="minor"/>
      </rPr>
      <t>３　その他</t>
    </r>
    <r>
      <rPr>
        <sz val="11"/>
        <color theme="1"/>
        <rFont val="ＭＳ Ｐゴシック"/>
        <family val="2"/>
        <charset val="128"/>
        <scheme val="minor"/>
      </rPr>
      <t>財団が必要と認めるもの</t>
    </r>
    <rPh sb="4" eb="5">
      <t>タ</t>
    </rPh>
    <rPh sb="5" eb="7">
      <t>ザイダン</t>
    </rPh>
    <rPh sb="8" eb="10">
      <t>ヒツヨウ</t>
    </rPh>
    <rPh sb="11" eb="12">
      <t>ミト</t>
    </rPh>
    <phoneticPr fontId="4"/>
  </si>
  <si>
    <t>・なぎなた</t>
    <phoneticPr fontId="4"/>
  </si>
  <si>
    <t>・水泳</t>
    <rPh sb="1" eb="3">
      <t>スイエイ</t>
    </rPh>
    <phoneticPr fontId="4"/>
  </si>
  <si>
    <t>・ボート</t>
    <phoneticPr fontId="4"/>
  </si>
  <si>
    <t>・セーリング</t>
    <phoneticPr fontId="4"/>
  </si>
  <si>
    <t>・スキー</t>
    <phoneticPr fontId="4"/>
  </si>
  <si>
    <t>・スケート</t>
    <phoneticPr fontId="4"/>
  </si>
  <si>
    <t>・野球</t>
    <rPh sb="1" eb="3">
      <t>ヤキュウ</t>
    </rPh>
    <phoneticPr fontId="4"/>
  </si>
  <si>
    <t>・アイスホッケー</t>
    <phoneticPr fontId="4"/>
  </si>
  <si>
    <t>・少林寺拳法</t>
    <rPh sb="1" eb="4">
      <t>ショウリンジ</t>
    </rPh>
    <rPh sb="4" eb="6">
      <t>ケンポウ</t>
    </rPh>
    <phoneticPr fontId="4"/>
  </si>
  <si>
    <t>・ボウリング</t>
    <phoneticPr fontId="4"/>
  </si>
  <si>
    <t>・カヌー</t>
    <phoneticPr fontId="4"/>
  </si>
  <si>
    <t>・網引き</t>
    <rPh sb="1" eb="2">
      <t>アミ</t>
    </rPh>
    <rPh sb="2" eb="3">
      <t>ヒ</t>
    </rPh>
    <phoneticPr fontId="4"/>
  </si>
  <si>
    <t>・ゴルフ</t>
    <phoneticPr fontId="4"/>
  </si>
  <si>
    <t>・武術太極拳</t>
    <rPh sb="1" eb="3">
      <t>ブジュツ</t>
    </rPh>
    <rPh sb="3" eb="6">
      <t>タイキョクケン</t>
    </rPh>
    <phoneticPr fontId="4"/>
  </si>
  <si>
    <t>・ﾊﾟﾜｰﾘﾌﾃｨﾝｸﾞ</t>
    <phoneticPr fontId="4"/>
  </si>
  <si>
    <t>・合気道</t>
    <rPh sb="1" eb="4">
      <t>アイキドウ</t>
    </rPh>
    <phoneticPr fontId="4"/>
  </si>
  <si>
    <t>・トライアスロン</t>
    <phoneticPr fontId="4"/>
  </si>
  <si>
    <t>・カーリング</t>
    <phoneticPr fontId="4"/>
  </si>
  <si>
    <t>・エアロビック</t>
    <phoneticPr fontId="4"/>
  </si>
  <si>
    <t>・ダンススポーツ</t>
    <phoneticPr fontId="4"/>
  </si>
  <si>
    <t>・ｸﾞﾗｳﾝﾄﾞｺﾞﾙﾌ</t>
    <phoneticPr fontId="4"/>
  </si>
  <si>
    <t>・日本挙法</t>
    <rPh sb="1" eb="3">
      <t>ニホン</t>
    </rPh>
    <rPh sb="3" eb="4">
      <t>キョ</t>
    </rPh>
    <rPh sb="4" eb="5">
      <t>ホウ</t>
    </rPh>
    <phoneticPr fontId="4"/>
  </si>
  <si>
    <t>・ﾁｱﾘｰﾃﾞｨﾝｸﾞ</t>
    <phoneticPr fontId="4"/>
  </si>
  <si>
    <t>・ﾊﾞｳﾝﾄﾞﾃﾆｽ</t>
    <phoneticPr fontId="4"/>
  </si>
  <si>
    <t>・ｽﾎﾟｰﾂﾁｬﾝﾊﾞﾗ</t>
    <phoneticPr fontId="4"/>
  </si>
  <si>
    <t>・その他（　　　　　　）</t>
    <rPh sb="3" eb="4">
      <t>タ</t>
    </rPh>
    <phoneticPr fontId="4"/>
  </si>
  <si>
    <t>【文化関係】</t>
    <rPh sb="1" eb="3">
      <t>ブンカ</t>
    </rPh>
    <rPh sb="3" eb="5">
      <t>カンケイ</t>
    </rPh>
    <phoneticPr fontId="4"/>
  </si>
  <si>
    <r>
      <rPr>
        <b/>
        <sz val="11"/>
        <color theme="1"/>
        <rFont val="ＭＳ Ｐゴシック"/>
        <family val="3"/>
        <charset val="128"/>
        <scheme val="minor"/>
      </rPr>
      <t>１　文化芸能活動</t>
    </r>
    <r>
      <rPr>
        <sz val="11"/>
        <color theme="1"/>
        <rFont val="ＭＳ Ｐゴシック"/>
        <family val="3"/>
        <charset val="128"/>
        <scheme val="minor"/>
      </rPr>
      <t>に関するもの</t>
    </r>
    <rPh sb="2" eb="4">
      <t>ブンカ</t>
    </rPh>
    <rPh sb="4" eb="6">
      <t>ゲイノウ</t>
    </rPh>
    <rPh sb="6" eb="8">
      <t>カツドウ</t>
    </rPh>
    <rPh sb="9" eb="10">
      <t>カン</t>
    </rPh>
    <phoneticPr fontId="4"/>
  </si>
  <si>
    <t>・邦楽</t>
    <rPh sb="1" eb="3">
      <t>ホウガク</t>
    </rPh>
    <phoneticPr fontId="4"/>
  </si>
  <si>
    <t>・洋楽</t>
    <rPh sb="1" eb="3">
      <t>ヨウガク</t>
    </rPh>
    <phoneticPr fontId="4"/>
  </si>
  <si>
    <t>・民謡</t>
    <rPh sb="1" eb="3">
      <t>ミンヨウ</t>
    </rPh>
    <phoneticPr fontId="4"/>
  </si>
  <si>
    <t>・総合</t>
    <rPh sb="1" eb="3">
      <t>ソウゴウ</t>
    </rPh>
    <phoneticPr fontId="4"/>
  </si>
  <si>
    <t>・演劇</t>
    <rPh sb="1" eb="3">
      <t>エンゲキ</t>
    </rPh>
    <phoneticPr fontId="4"/>
  </si>
  <si>
    <t>・人形劇</t>
    <rPh sb="1" eb="4">
      <t>ニンギョウゲキ</t>
    </rPh>
    <phoneticPr fontId="4"/>
  </si>
  <si>
    <t>・ミュージカル</t>
    <phoneticPr fontId="4"/>
  </si>
  <si>
    <t>・バレエ</t>
    <phoneticPr fontId="4"/>
  </si>
  <si>
    <t>・モダンダンス</t>
    <phoneticPr fontId="4"/>
  </si>
  <si>
    <r>
      <rPr>
        <b/>
        <sz val="11"/>
        <color theme="1"/>
        <rFont val="ＭＳ Ｐゴシック"/>
        <family val="3"/>
        <charset val="128"/>
        <scheme val="minor"/>
      </rPr>
      <t>２　伝統文化</t>
    </r>
    <r>
      <rPr>
        <sz val="11"/>
        <color theme="1"/>
        <rFont val="ＭＳ Ｐゴシック"/>
        <family val="2"/>
        <charset val="128"/>
        <scheme val="minor"/>
      </rPr>
      <t>の伝承・発掘・保存に関するもの</t>
    </r>
    <rPh sb="2" eb="4">
      <t>デントウ</t>
    </rPh>
    <rPh sb="4" eb="6">
      <t>ブンカ</t>
    </rPh>
    <rPh sb="7" eb="9">
      <t>デンショウ</t>
    </rPh>
    <rPh sb="10" eb="12">
      <t>ハックツ</t>
    </rPh>
    <rPh sb="13" eb="15">
      <t>ホゾン</t>
    </rPh>
    <rPh sb="16" eb="17">
      <t>カン</t>
    </rPh>
    <phoneticPr fontId="4"/>
  </si>
  <si>
    <t>・能、狂言</t>
    <rPh sb="1" eb="2">
      <t>ノウ</t>
    </rPh>
    <rPh sb="3" eb="5">
      <t>キョウゲン</t>
    </rPh>
    <phoneticPr fontId="4"/>
  </si>
  <si>
    <t>・吟詠剣詩舞</t>
    <phoneticPr fontId="4"/>
  </si>
  <si>
    <t>・謡曲</t>
    <rPh sb="1" eb="3">
      <t>ヨウキョク</t>
    </rPh>
    <phoneticPr fontId="4"/>
  </si>
  <si>
    <t>・日本舞踊</t>
    <rPh sb="1" eb="3">
      <t>ニホン</t>
    </rPh>
    <rPh sb="3" eb="5">
      <t>ブヨウ</t>
    </rPh>
    <phoneticPr fontId="4"/>
  </si>
  <si>
    <t>・民俗芸能</t>
    <rPh sb="1" eb="3">
      <t>ミンゾク</t>
    </rPh>
    <rPh sb="3" eb="5">
      <t>ゲイノウ</t>
    </rPh>
    <phoneticPr fontId="4"/>
  </si>
  <si>
    <t>・和太鼓</t>
    <rPh sb="1" eb="2">
      <t>ワ</t>
    </rPh>
    <rPh sb="2" eb="4">
      <t>ダイコ</t>
    </rPh>
    <phoneticPr fontId="4"/>
  </si>
  <si>
    <r>
      <rPr>
        <b/>
        <sz val="11"/>
        <color theme="1"/>
        <rFont val="ＭＳ Ｐゴシック"/>
        <family val="3"/>
        <charset val="128"/>
        <scheme val="minor"/>
      </rPr>
      <t>３　地域文化</t>
    </r>
    <r>
      <rPr>
        <sz val="11"/>
        <color theme="1"/>
        <rFont val="ＭＳ Ｐゴシック"/>
        <family val="2"/>
        <charset val="128"/>
        <scheme val="minor"/>
      </rPr>
      <t>の振興に関するもの</t>
    </r>
    <r>
      <rPr>
        <sz val="11"/>
        <color theme="1"/>
        <rFont val="ＭＳ Ｐゴシック"/>
        <family val="3"/>
        <charset val="128"/>
        <scheme val="minor"/>
      </rPr>
      <t xml:space="preserve">
(生活文化・国民娯楽)</t>
    </r>
    <rPh sb="2" eb="4">
      <t>チイキ</t>
    </rPh>
    <rPh sb="4" eb="6">
      <t>ブンカ</t>
    </rPh>
    <rPh sb="7" eb="9">
      <t>シンコウ</t>
    </rPh>
    <rPh sb="10" eb="11">
      <t>カン</t>
    </rPh>
    <rPh sb="17" eb="19">
      <t>セイカツ</t>
    </rPh>
    <rPh sb="19" eb="21">
      <t>ブンカ</t>
    </rPh>
    <rPh sb="22" eb="24">
      <t>コクミン</t>
    </rPh>
    <rPh sb="24" eb="26">
      <t>ゴラク</t>
    </rPh>
    <phoneticPr fontId="4"/>
  </si>
  <si>
    <t>・日本画</t>
    <rPh sb="1" eb="4">
      <t>ニホンガ</t>
    </rPh>
    <phoneticPr fontId="4"/>
  </si>
  <si>
    <t>・洋画</t>
    <rPh sb="1" eb="3">
      <t>ヨウガ</t>
    </rPh>
    <phoneticPr fontId="4"/>
  </si>
  <si>
    <t>・彫刻</t>
    <rPh sb="1" eb="3">
      <t>チョウコク</t>
    </rPh>
    <phoneticPr fontId="4"/>
  </si>
  <si>
    <t>・工芸</t>
    <rPh sb="1" eb="3">
      <t>コウゲイ</t>
    </rPh>
    <phoneticPr fontId="4"/>
  </si>
  <si>
    <t>・書道</t>
    <rPh sb="1" eb="3">
      <t>ショドウ</t>
    </rPh>
    <phoneticPr fontId="4"/>
  </si>
  <si>
    <t>・写真</t>
    <rPh sb="1" eb="3">
      <t>シャシン</t>
    </rPh>
    <phoneticPr fontId="4"/>
  </si>
  <si>
    <t>・デザイン</t>
    <phoneticPr fontId="4"/>
  </si>
  <si>
    <t>・小説</t>
    <rPh sb="1" eb="3">
      <t>ショウセツ</t>
    </rPh>
    <phoneticPr fontId="4"/>
  </si>
  <si>
    <t>・童話</t>
    <rPh sb="1" eb="3">
      <t>ドウワ</t>
    </rPh>
    <phoneticPr fontId="4"/>
  </si>
  <si>
    <t>・現代詩</t>
    <rPh sb="1" eb="3">
      <t>ゲンダイ</t>
    </rPh>
    <rPh sb="3" eb="4">
      <t>シ</t>
    </rPh>
    <phoneticPr fontId="4"/>
  </si>
  <si>
    <t>・短歌</t>
    <rPh sb="1" eb="3">
      <t>タンカ</t>
    </rPh>
    <phoneticPr fontId="4"/>
  </si>
  <si>
    <t>・俳句</t>
    <rPh sb="1" eb="3">
      <t>ハイク</t>
    </rPh>
    <phoneticPr fontId="4"/>
  </si>
  <si>
    <t>・川柳</t>
    <rPh sb="1" eb="3">
      <t>センリュウ</t>
    </rPh>
    <phoneticPr fontId="4"/>
  </si>
  <si>
    <t>・茶道</t>
    <rPh sb="1" eb="3">
      <t>サドウ</t>
    </rPh>
    <phoneticPr fontId="4"/>
  </si>
  <si>
    <t>・華道</t>
  </si>
  <si>
    <t>・囲碁、将棋</t>
    <rPh sb="1" eb="3">
      <t>イゴ</t>
    </rPh>
    <rPh sb="4" eb="6">
      <t>ショウギ</t>
    </rPh>
    <phoneticPr fontId="4"/>
  </si>
  <si>
    <r>
      <rPr>
        <b/>
        <sz val="11"/>
        <color theme="1"/>
        <rFont val="ＭＳ Ｐゴシック"/>
        <family val="3"/>
        <charset val="128"/>
        <scheme val="minor"/>
      </rPr>
      <t>４　文化財等</t>
    </r>
    <r>
      <rPr>
        <sz val="11"/>
        <color theme="1"/>
        <rFont val="ＭＳ Ｐゴシック"/>
        <family val="3"/>
        <charset val="128"/>
        <scheme val="minor"/>
      </rPr>
      <t>に関するもの</t>
    </r>
    <rPh sb="2" eb="5">
      <t>ブンカザイ</t>
    </rPh>
    <rPh sb="5" eb="6">
      <t>トウ</t>
    </rPh>
    <rPh sb="7" eb="8">
      <t>カン</t>
    </rPh>
    <phoneticPr fontId="4"/>
  </si>
  <si>
    <t>・県指定史跡名勝天然記念物</t>
    <rPh sb="1" eb="2">
      <t>ケン</t>
    </rPh>
    <rPh sb="2" eb="4">
      <t>シテイ</t>
    </rPh>
    <rPh sb="4" eb="6">
      <t>シセキ</t>
    </rPh>
    <rPh sb="6" eb="8">
      <t>メイショウ</t>
    </rPh>
    <rPh sb="8" eb="10">
      <t>テンネン</t>
    </rPh>
    <rPh sb="10" eb="13">
      <t>キネンブツ</t>
    </rPh>
    <phoneticPr fontId="4"/>
  </si>
  <si>
    <t>・県指定重要文化財</t>
    <phoneticPr fontId="4"/>
  </si>
  <si>
    <t>・重要有形民族文化　</t>
    <phoneticPr fontId="4"/>
  </si>
  <si>
    <t xml:space="preserve">・重要無形民族文化財 </t>
    <phoneticPr fontId="4"/>
  </si>
  <si>
    <t>・指定文化財の補修</t>
    <phoneticPr fontId="4"/>
  </si>
  <si>
    <t>・その他（　　　　　　）</t>
    <phoneticPr fontId="4"/>
  </si>
  <si>
    <t>【お願い】</t>
    <rPh sb="2" eb="3">
      <t>ネガ</t>
    </rPh>
    <phoneticPr fontId="4"/>
  </si>
  <si>
    <t>　　　　　　公益財団法人</t>
    <rPh sb="6" eb="8">
      <t>コウエキ</t>
    </rPh>
    <rPh sb="8" eb="10">
      <t>ザイダン</t>
    </rPh>
    <rPh sb="10" eb="12">
      <t>ホウジン</t>
    </rPh>
    <phoneticPr fontId="4"/>
  </si>
  <si>
    <t>マルセンスポーツ・文化振興財団</t>
    <phoneticPr fontId="4"/>
  </si>
  <si>
    <t>（様式1号）　令和　　年度</t>
    <rPh sb="1" eb="3">
      <t>ヨウシキ</t>
    </rPh>
    <rPh sb="4" eb="5">
      <t>ゴウ</t>
    </rPh>
    <rPh sb="7" eb="9">
      <t>レイワ</t>
    </rPh>
    <rPh sb="11" eb="13">
      <t>ネンド</t>
    </rPh>
    <phoneticPr fontId="4"/>
  </si>
  <si>
    <t>　スポーツ　・　文化　活動</t>
    <rPh sb="8" eb="10">
      <t>ブンカ</t>
    </rPh>
    <rPh sb="11" eb="13">
      <t>カツドウ</t>
    </rPh>
    <phoneticPr fontId="4"/>
  </si>
  <si>
    <t>助 成 事 業  申 請 書</t>
    <phoneticPr fontId="4"/>
  </si>
  <si>
    <t>誌等にて公表される場合があることに同意すると共に、助成金の交付条件である①助成事業に採用された旨の公表、及び②当該活動終了後速や</t>
    <phoneticPr fontId="4"/>
  </si>
  <si>
    <t>マルマルチョウショウネンヤキュウクラブ</t>
    <phoneticPr fontId="4"/>
  </si>
  <si>
    <r>
      <rPr>
        <sz val="8"/>
        <color theme="1"/>
        <rFont val="ＭＳ Ｐゴシック"/>
        <family val="3"/>
        <charset val="128"/>
        <scheme val="minor"/>
      </rPr>
      <t xml:space="preserve">所在地
</t>
    </r>
    <r>
      <rPr>
        <sz val="7"/>
        <color theme="1"/>
        <rFont val="ＭＳ Ｐゴシック"/>
        <family val="2"/>
        <charset val="128"/>
        <scheme val="minor"/>
      </rPr>
      <t>(市区町村のみ）</t>
    </r>
    <rPh sb="0" eb="3">
      <t>ショザイチ</t>
    </rPh>
    <rPh sb="5" eb="7">
      <t>シク</t>
    </rPh>
    <rPh sb="7" eb="9">
      <t>チョウソン</t>
    </rPh>
    <phoneticPr fontId="4"/>
  </si>
  <si>
    <t>代表者名又は個人名</t>
    <rPh sb="4" eb="5">
      <t>マタ</t>
    </rPh>
    <phoneticPr fontId="4"/>
  </si>
  <si>
    <t>オカヤマ　タロウ</t>
    <phoneticPr fontId="4"/>
  </si>
  <si>
    <t>○○町少年野球クラブ</t>
    <rPh sb="2" eb="3">
      <t>チョウ</t>
    </rPh>
    <rPh sb="3" eb="5">
      <t>ショウネン</t>
    </rPh>
    <rPh sb="5" eb="7">
      <t>ヤキュウ</t>
    </rPh>
    <phoneticPr fontId="4"/>
  </si>
  <si>
    <t>35人</t>
    <rPh sb="2" eb="3">
      <t>ニン</t>
    </rPh>
    <phoneticPr fontId="4"/>
  </si>
  <si>
    <t>岡山市北区</t>
    <rPh sb="0" eb="2">
      <t>オカヤマ</t>
    </rPh>
    <rPh sb="2" eb="3">
      <t>シ</t>
    </rPh>
    <rPh sb="3" eb="5">
      <t>キタク</t>
    </rPh>
    <phoneticPr fontId="4"/>
  </si>
  <si>
    <t>監督</t>
    <rPh sb="0" eb="2">
      <t>カントク</t>
    </rPh>
    <phoneticPr fontId="4"/>
  </si>
  <si>
    <t>岡山　太郎</t>
    <rPh sb="0" eb="2">
      <t>オカヤマ</t>
    </rPh>
    <rPh sb="3" eb="5">
      <t>タロウ</t>
    </rPh>
    <phoneticPr fontId="4"/>
  </si>
  <si>
    <t>700-0023</t>
    <phoneticPr fontId="4"/>
  </si>
  <si>
    <t>* 該当する場合は○をつけてください。</t>
    <rPh sb="2" eb="4">
      <t>ガイトウ</t>
    </rPh>
    <rPh sb="6" eb="8">
      <t>バアイ</t>
    </rPh>
    <phoneticPr fontId="4"/>
  </si>
  <si>
    <t>岡山市北区駅前町○ー○ー○</t>
    <rPh sb="0" eb="2">
      <t>オカヤマ</t>
    </rPh>
    <rPh sb="2" eb="3">
      <t>シ</t>
    </rPh>
    <rPh sb="3" eb="5">
      <t>キタク</t>
    </rPh>
    <rPh sb="5" eb="8">
      <t>エキマエチョウ</t>
    </rPh>
    <phoneticPr fontId="4"/>
  </si>
  <si>
    <t>氏名もしくは、団体名</t>
  </si>
  <si>
    <t>（○○様方）</t>
    <rPh sb="3" eb="4">
      <t>サマ</t>
    </rPh>
    <rPh sb="4" eb="5">
      <t>カタ</t>
    </rPh>
    <phoneticPr fontId="4"/>
  </si>
  <si>
    <t>会計</t>
    <rPh sb="0" eb="2">
      <t>カイケイ</t>
    </rPh>
    <phoneticPr fontId="4"/>
  </si>
  <si>
    <t>倉敷　花子</t>
    <rPh sb="0" eb="2">
      <t>クラシキ</t>
    </rPh>
    <rPh sb="3" eb="5">
      <t>ハナコ</t>
    </rPh>
    <phoneticPr fontId="4"/>
  </si>
  <si>
    <t>086</t>
    <phoneticPr fontId="4"/>
  </si>
  <si>
    <t>〇〇</t>
    <phoneticPr fontId="4"/>
  </si>
  <si>
    <t>〇〇××</t>
    <phoneticPr fontId="4"/>
  </si>
  <si>
    <t>marusen@yahoo.co.jp</t>
    <phoneticPr fontId="4"/>
  </si>
  <si>
    <t>なし</t>
    <phoneticPr fontId="4"/>
  </si>
  <si>
    <t>090</t>
    <phoneticPr fontId="4"/>
  </si>
  <si>
    <t>〇〇〇〇</t>
    <phoneticPr fontId="4"/>
  </si>
  <si>
    <t>令和　　年　　月　　日</t>
    <rPh sb="0" eb="2">
      <t>レイワ</t>
    </rPh>
    <rPh sb="4" eb="5">
      <t>ネン</t>
    </rPh>
    <rPh sb="7" eb="8">
      <t>ガツ</t>
    </rPh>
    <rPh sb="10" eb="11">
      <t>ニチ</t>
    </rPh>
    <phoneticPr fontId="4"/>
  </si>
  <si>
    <t>　第20回　○○町学童親善野球大会</t>
    <rPh sb="1" eb="2">
      <t>ダイ</t>
    </rPh>
    <rPh sb="4" eb="5">
      <t>カイ</t>
    </rPh>
    <rPh sb="8" eb="9">
      <t>チョウ</t>
    </rPh>
    <rPh sb="9" eb="11">
      <t>ガクドウ</t>
    </rPh>
    <rPh sb="11" eb="13">
      <t>シンゼン</t>
    </rPh>
    <rPh sb="13" eb="15">
      <t>ヤキュウ</t>
    </rPh>
    <rPh sb="15" eb="17">
      <t>タイカイ</t>
    </rPh>
    <phoneticPr fontId="4"/>
  </si>
  <si>
    <t>助成を受けての
事業計画
（600字以内）</t>
    <phoneticPr fontId="4"/>
  </si>
  <si>
    <t>チラシ・ポスター・ホームページでの公表
大会当日のアナウンス。要項への記載等</t>
    <rPh sb="17" eb="19">
      <t>コウヒョウ</t>
    </rPh>
    <rPh sb="20" eb="22">
      <t>タイカイ</t>
    </rPh>
    <rPh sb="22" eb="24">
      <t>トウジツ</t>
    </rPh>
    <rPh sb="31" eb="33">
      <t>ヨウコウ</t>
    </rPh>
    <rPh sb="35" eb="37">
      <t>キサイ</t>
    </rPh>
    <rPh sb="37" eb="38">
      <t>トウ</t>
    </rPh>
    <phoneticPr fontId="4"/>
  </si>
  <si>
    <t>助成充
当※</t>
    <rPh sb="0" eb="2">
      <t>ジョセイ</t>
    </rPh>
    <rPh sb="2" eb="3">
      <t>ミツ</t>
    </rPh>
    <rPh sb="4" eb="5">
      <t>トウ</t>
    </rPh>
    <phoneticPr fontId="4"/>
  </si>
  <si>
    <t>○○グランド　8時～17時</t>
    <rPh sb="8" eb="9">
      <t>ジ</t>
    </rPh>
    <rPh sb="12" eb="13">
      <t>ジ</t>
    </rPh>
    <phoneticPr fontId="4"/>
  </si>
  <si>
    <t>@5400円×4ケース</t>
    <phoneticPr fontId="4"/>
  </si>
  <si>
    <t>参加料
（＠5千円×17ﾁｰﾑ）</t>
    <rPh sb="0" eb="3">
      <t>サンカリョウ</t>
    </rPh>
    <rPh sb="8" eb="9">
      <t>エン</t>
    </rPh>
    <phoneticPr fontId="4"/>
  </si>
  <si>
    <t>＠2500円　18試合</t>
    <rPh sb="5" eb="6">
      <t>エン</t>
    </rPh>
    <rPh sb="9" eb="11">
      <t>シアイ</t>
    </rPh>
    <phoneticPr fontId="4"/>
  </si>
  <si>
    <t>主催者負担額</t>
    <rPh sb="0" eb="3">
      <t>シュサイシャ</t>
    </rPh>
    <rPh sb="3" eb="5">
      <t>フタン</t>
    </rPh>
    <rPh sb="5" eb="6">
      <t>ガク</t>
    </rPh>
    <phoneticPr fontId="4"/>
  </si>
  <si>
    <t>消耗品費</t>
    <rPh sb="0" eb="2">
      <t>ショウモウ</t>
    </rPh>
    <rPh sb="2" eb="3">
      <t>ヒン</t>
    </rPh>
    <rPh sb="3" eb="4">
      <t>ヒ</t>
    </rPh>
    <phoneticPr fontId="4"/>
  </si>
  <si>
    <t>優勝チーム・準優勝チーム</t>
    <rPh sb="0" eb="2">
      <t>ユウショウ</t>
    </rPh>
    <rPh sb="6" eb="9">
      <t>ジュンユウショウ</t>
    </rPh>
    <phoneticPr fontId="4"/>
  </si>
  <si>
    <t>ｸﾗﾌﾞ予算</t>
    <rPh sb="4" eb="6">
      <t>ヨサン</t>
    </rPh>
    <phoneticPr fontId="4"/>
  </si>
  <si>
    <t>消耗品費</t>
    <rPh sb="0" eb="4">
      <t>ショウモウヒンヒ</t>
    </rPh>
    <phoneticPr fontId="4"/>
  </si>
  <si>
    <t>優勝チーム</t>
    <rPh sb="0" eb="2">
      <t>ユウショウ</t>
    </rPh>
    <phoneticPr fontId="4"/>
  </si>
  <si>
    <t>○○会助成金</t>
    <rPh sb="2" eb="3">
      <t>カイ</t>
    </rPh>
    <rPh sb="3" eb="6">
      <t>ジョセイキン</t>
    </rPh>
    <phoneticPr fontId="4"/>
  </si>
  <si>
    <t>＠550円×13個　(審判他)</t>
    <rPh sb="4" eb="5">
      <t>エン</t>
    </rPh>
    <rPh sb="8" eb="9">
      <t>コ</t>
    </rPh>
    <rPh sb="11" eb="13">
      <t>シンパン</t>
    </rPh>
    <rPh sb="13" eb="14">
      <t>タ</t>
    </rPh>
    <phoneticPr fontId="4"/>
  </si>
  <si>
    <t>＠200円×300個</t>
    <phoneticPr fontId="4"/>
  </si>
  <si>
    <t>ライン用石灰他</t>
    <rPh sb="2" eb="3">
      <t>ヨウ</t>
    </rPh>
    <rPh sb="3" eb="5">
      <t>セッカイ</t>
    </rPh>
    <rPh sb="5" eb="6">
      <t>タ</t>
    </rPh>
    <phoneticPr fontId="4"/>
  </si>
  <si>
    <t>コピー用紙・プリンターインク代等</t>
    <rPh sb="3" eb="5">
      <t>ヨウシ</t>
    </rPh>
    <rPh sb="14" eb="15">
      <t>ダイ</t>
    </rPh>
    <rPh sb="15" eb="16">
      <t>トウ</t>
    </rPh>
    <phoneticPr fontId="4"/>
  </si>
  <si>
    <t>案内郵送費　40件×82円</t>
    <rPh sb="0" eb="2">
      <t>アンナイ</t>
    </rPh>
    <rPh sb="2" eb="4">
      <t>ユウソウ</t>
    </rPh>
    <rPh sb="4" eb="5">
      <t>ヒ</t>
    </rPh>
    <rPh sb="8" eb="9">
      <t>ケン</t>
    </rPh>
    <rPh sb="12" eb="13">
      <t>エン</t>
    </rPh>
    <phoneticPr fontId="4"/>
  </si>
  <si>
    <t>円(一人当たり）</t>
    <rPh sb="0" eb="1">
      <t>エン</t>
    </rPh>
    <rPh sb="2" eb="4">
      <t>ヒトリ</t>
    </rPh>
    <rPh sb="4" eb="5">
      <t>ア</t>
    </rPh>
    <phoneticPr fontId="4"/>
  </si>
  <si>
    <t>はい　・　いいえ</t>
    <phoneticPr fontId="4"/>
  </si>
  <si>
    <t>○○会</t>
    <rPh sb="2" eb="3">
      <t>カイ</t>
    </rPh>
    <phoneticPr fontId="4"/>
  </si>
  <si>
    <r>
      <t xml:space="preserve">「受の場合）
</t>
    </r>
    <r>
      <rPr>
        <sz val="6"/>
        <color rgb="FF0070C0"/>
        <rFont val="ＭＳ Ｐゴシック"/>
        <family val="3"/>
        <charset val="128"/>
        <scheme val="minor"/>
      </rPr>
      <t>　　20</t>
    </r>
    <rPh sb="1" eb="2">
      <t>ジュ</t>
    </rPh>
    <rPh sb="3" eb="5">
      <t>バアイ</t>
    </rPh>
    <phoneticPr fontId="4"/>
  </si>
  <si>
    <r>
      <t>　平成　　</t>
    </r>
    <r>
      <rPr>
        <sz val="9"/>
        <color rgb="FF0070C0"/>
        <rFont val="ＭＳ Ｐゴシック"/>
        <family val="3"/>
        <charset val="128"/>
        <scheme val="minor"/>
      </rPr>
      <t>　</t>
    </r>
    <r>
      <rPr>
        <sz val="9"/>
        <color theme="1"/>
        <rFont val="ＭＳ Ｐゴシック"/>
        <family val="3"/>
        <charset val="128"/>
        <scheme val="minor"/>
      </rPr>
      <t>年度</t>
    </r>
    <rPh sb="1" eb="3">
      <t>ヘイセイ</t>
    </rPh>
    <rPh sb="6" eb="8">
      <t>ネンド</t>
    </rPh>
    <phoneticPr fontId="4"/>
  </si>
  <si>
    <t>新</t>
    <rPh sb="0" eb="1">
      <t>シン</t>
    </rPh>
    <phoneticPr fontId="4"/>
  </si>
  <si>
    <t>「受の場合）</t>
    <rPh sb="1" eb="2">
      <t>ジュ</t>
    </rPh>
    <rPh sb="3" eb="5">
      <t>バアイ</t>
    </rPh>
    <phoneticPr fontId="4"/>
  </si>
  <si>
    <t>・</t>
    <phoneticPr fontId="4"/>
  </si>
  <si>
    <r>
      <rPr>
        <sz val="11"/>
        <rFont val="ＭＳ Ｐゴシック"/>
        <family val="3"/>
        <charset val="128"/>
        <scheme val="minor"/>
      </rPr>
      <t>当財団の助成金を充当する項目に</t>
    </r>
    <r>
      <rPr>
        <sz val="11"/>
        <color rgb="FFFF0000"/>
        <rFont val="ＭＳ Ｐゴシック"/>
        <family val="3"/>
        <charset val="128"/>
        <scheme val="minor"/>
      </rPr>
      <t>　※　</t>
    </r>
    <r>
      <rPr>
        <sz val="11"/>
        <rFont val="ＭＳ Ｐゴシック"/>
        <family val="3"/>
        <charset val="128"/>
        <scheme val="minor"/>
      </rPr>
      <t>を記入してください。</t>
    </r>
    <rPh sb="0" eb="1">
      <t>トウ</t>
    </rPh>
    <rPh sb="1" eb="3">
      <t>ザイダン</t>
    </rPh>
    <rPh sb="4" eb="6">
      <t>ジョセイ</t>
    </rPh>
    <rPh sb="6" eb="7">
      <t>キン</t>
    </rPh>
    <rPh sb="8" eb="10">
      <t>ジュウトウ</t>
    </rPh>
    <rPh sb="12" eb="14">
      <t>コウモク</t>
    </rPh>
    <rPh sb="19" eb="21">
      <t>キニュウ</t>
    </rPh>
    <phoneticPr fontId="4"/>
  </si>
  <si>
    <t>備品等を財団の助成金で購入希望の場合、購入予定価格のわかる書類を添付してください。（見積もり・カタログ等のコピー等。個別に記載すること。）</t>
    <rPh sb="0" eb="2">
      <t>ビヒン</t>
    </rPh>
    <rPh sb="2" eb="3">
      <t>トウ</t>
    </rPh>
    <rPh sb="4" eb="6">
      <t>ザイダン</t>
    </rPh>
    <rPh sb="7" eb="9">
      <t>ジョセイ</t>
    </rPh>
    <rPh sb="9" eb="10">
      <t>キン</t>
    </rPh>
    <rPh sb="11" eb="13">
      <t>コウニュウ</t>
    </rPh>
    <rPh sb="13" eb="15">
      <t>キボウ</t>
    </rPh>
    <rPh sb="16" eb="18">
      <t>バアイ</t>
    </rPh>
    <rPh sb="19" eb="21">
      <t>コウニュウ</t>
    </rPh>
    <rPh sb="21" eb="23">
      <t>ヨテイ</t>
    </rPh>
    <rPh sb="23" eb="25">
      <t>カカク</t>
    </rPh>
    <rPh sb="29" eb="31">
      <t>ショルイ</t>
    </rPh>
    <rPh sb="32" eb="34">
      <t>テンプ</t>
    </rPh>
    <rPh sb="42" eb="44">
      <t>ミツ</t>
    </rPh>
    <rPh sb="51" eb="52">
      <t>トウ</t>
    </rPh>
    <rPh sb="56" eb="57">
      <t>ナド</t>
    </rPh>
    <rPh sb="58" eb="60">
      <t>コベツ</t>
    </rPh>
    <phoneticPr fontId="4"/>
  </si>
  <si>
    <t>申請の内容が通年（1年間）に係る事業の場合は、年間予算額を、特定の期間の事業の場合にはその事業に</t>
    <rPh sb="0" eb="2">
      <t>シンセイ</t>
    </rPh>
    <rPh sb="3" eb="5">
      <t>ナイヨウ</t>
    </rPh>
    <rPh sb="6" eb="8">
      <t>ツウネン</t>
    </rPh>
    <rPh sb="10" eb="12">
      <t>ネンカン</t>
    </rPh>
    <rPh sb="14" eb="15">
      <t>カカ</t>
    </rPh>
    <rPh sb="16" eb="18">
      <t>ジギョウ</t>
    </rPh>
    <rPh sb="19" eb="21">
      <t>バアイ</t>
    </rPh>
    <rPh sb="23" eb="25">
      <t>ネンカン</t>
    </rPh>
    <rPh sb="25" eb="27">
      <t>ヨサン</t>
    </rPh>
    <rPh sb="27" eb="28">
      <t>ガク</t>
    </rPh>
    <rPh sb="30" eb="32">
      <t>トクテイ</t>
    </rPh>
    <rPh sb="33" eb="35">
      <t>キカン</t>
    </rPh>
    <rPh sb="36" eb="38">
      <t>ジギョウ</t>
    </rPh>
    <rPh sb="39" eb="41">
      <t>バアイ</t>
    </rPh>
    <rPh sb="45" eb="47">
      <t>ジギョウ</t>
    </rPh>
    <phoneticPr fontId="4"/>
  </si>
  <si>
    <t>　係る予算額を記入してください。</t>
    <rPh sb="1" eb="2">
      <t>カカ</t>
    </rPh>
    <rPh sb="3" eb="6">
      <t>ヨサンガク</t>
    </rPh>
    <rPh sb="7" eb="9">
      <t>キニュウ</t>
    </rPh>
    <phoneticPr fontId="4"/>
  </si>
  <si>
    <t>収支計画の元となった、昨年収支実績もしくは事業収支を添付してください。</t>
    <rPh sb="0" eb="2">
      <t>シュウシ</t>
    </rPh>
    <rPh sb="2" eb="4">
      <t>ケイカク</t>
    </rPh>
    <rPh sb="5" eb="6">
      <t>モト</t>
    </rPh>
    <rPh sb="11" eb="13">
      <t>サクネン</t>
    </rPh>
    <rPh sb="13" eb="15">
      <t>シュウシ</t>
    </rPh>
    <rPh sb="15" eb="17">
      <t>ジッセキ</t>
    </rPh>
    <rPh sb="21" eb="23">
      <t>ジギョウ</t>
    </rPh>
    <rPh sb="23" eb="25">
      <t>シュウシ</t>
    </rPh>
    <rPh sb="26" eb="28">
      <t>テンプ</t>
    </rPh>
    <phoneticPr fontId="4"/>
  </si>
  <si>
    <t>助成申請前確認シート</t>
    <rPh sb="0" eb="2">
      <t>ジョセイ</t>
    </rPh>
    <rPh sb="2" eb="4">
      <t>シンセイ</t>
    </rPh>
    <rPh sb="4" eb="5">
      <t>マエ</t>
    </rPh>
    <rPh sb="5" eb="7">
      <t>カクニン</t>
    </rPh>
    <phoneticPr fontId="4"/>
  </si>
  <si>
    <t>団体名</t>
    <rPh sb="0" eb="3">
      <t>ダンタイメイ</t>
    </rPh>
    <phoneticPr fontId="4"/>
  </si>
  <si>
    <r>
      <t>　</t>
    </r>
    <r>
      <rPr>
        <u/>
        <sz val="11"/>
        <color theme="1"/>
        <rFont val="ＭＳ Ｐゴシック"/>
        <family val="3"/>
        <charset val="128"/>
        <scheme val="minor"/>
      </rPr>
      <t>※次の事項を確認し、□に　レ　を付してください。</t>
    </r>
    <rPh sb="2" eb="3">
      <t>ツギ</t>
    </rPh>
    <rPh sb="4" eb="6">
      <t>ジコウ</t>
    </rPh>
    <rPh sb="7" eb="9">
      <t>カクニン</t>
    </rPh>
    <rPh sb="17" eb="18">
      <t>フ</t>
    </rPh>
    <phoneticPr fontId="4"/>
  </si>
  <si>
    <t>□</t>
    <phoneticPr fontId="4"/>
  </si>
  <si>
    <t>代表者・担当者にフリガナと役職名を記載しましたか。</t>
    <rPh sb="0" eb="3">
      <t>ダイヒョウシャ</t>
    </rPh>
    <rPh sb="4" eb="7">
      <t>タントウシャ</t>
    </rPh>
    <rPh sb="13" eb="16">
      <t>ヤクショクメイ</t>
    </rPh>
    <rPh sb="17" eb="19">
      <t>キサイ</t>
    </rPh>
    <phoneticPr fontId="4"/>
  </si>
  <si>
    <t>1年以上の活動実績の確認資料を添付しましたか。</t>
    <rPh sb="1" eb="4">
      <t>ネンイジョウ</t>
    </rPh>
    <rPh sb="5" eb="7">
      <t>カツドウ</t>
    </rPh>
    <rPh sb="7" eb="9">
      <t>ジッセキ</t>
    </rPh>
    <rPh sb="10" eb="12">
      <t>カクニン</t>
    </rPh>
    <rPh sb="12" eb="14">
      <t>シリョウ</t>
    </rPh>
    <rPh sb="15" eb="17">
      <t>テンプ</t>
    </rPh>
    <phoneticPr fontId="4"/>
  </si>
  <si>
    <t>□　昨年度のチラシ・決算書・活動実績書　等</t>
    <rPh sb="2" eb="5">
      <t>サクネンド</t>
    </rPh>
    <rPh sb="10" eb="13">
      <t>ケッサンショ</t>
    </rPh>
    <rPh sb="14" eb="16">
      <t>カツドウ</t>
    </rPh>
    <rPh sb="16" eb="18">
      <t>ジッセキ</t>
    </rPh>
    <rPh sb="18" eb="19">
      <t>ショ</t>
    </rPh>
    <rPh sb="20" eb="21">
      <t>トウ</t>
    </rPh>
    <phoneticPr fontId="4"/>
  </si>
  <si>
    <t>会則等(設立年月日、設立目的等の記載されているのも）を添付しましたか。</t>
    <rPh sb="0" eb="2">
      <t>カイソク</t>
    </rPh>
    <rPh sb="2" eb="3">
      <t>トウ</t>
    </rPh>
    <rPh sb="4" eb="6">
      <t>セツリツ</t>
    </rPh>
    <rPh sb="6" eb="9">
      <t>ネンガッピ</t>
    </rPh>
    <rPh sb="10" eb="12">
      <t>セツリツ</t>
    </rPh>
    <rPh sb="12" eb="14">
      <t>モクテキ</t>
    </rPh>
    <rPh sb="14" eb="15">
      <t>トウ</t>
    </rPh>
    <rPh sb="16" eb="18">
      <t>キサイ</t>
    </rPh>
    <rPh sb="27" eb="29">
      <t>テンプ</t>
    </rPh>
    <phoneticPr fontId="4"/>
  </si>
  <si>
    <t>電話番号、FAX番号、メールアドレス　等がない場合は、「なし」と記載しましたか。</t>
    <rPh sb="0" eb="2">
      <t>デンワ</t>
    </rPh>
    <rPh sb="2" eb="4">
      <t>バンゴウ</t>
    </rPh>
    <rPh sb="8" eb="10">
      <t>バンゴウ</t>
    </rPh>
    <rPh sb="19" eb="20">
      <t>トウ</t>
    </rPh>
    <rPh sb="23" eb="25">
      <t>バアイ</t>
    </rPh>
    <rPh sb="32" eb="34">
      <t>キサイ</t>
    </rPh>
    <phoneticPr fontId="4"/>
  </si>
  <si>
    <t>予定事業収支計画欄の収入と支出は同額となっていますか。</t>
    <rPh sb="0" eb="2">
      <t>ヨテイ</t>
    </rPh>
    <rPh sb="2" eb="4">
      <t>ジギョウ</t>
    </rPh>
    <rPh sb="4" eb="6">
      <t>シュウシ</t>
    </rPh>
    <rPh sb="6" eb="8">
      <t>ケイカク</t>
    </rPh>
    <rPh sb="8" eb="9">
      <t>ラン</t>
    </rPh>
    <rPh sb="10" eb="12">
      <t>シュウニュウ</t>
    </rPh>
    <rPh sb="13" eb="15">
      <t>シシュツ</t>
    </rPh>
    <rPh sb="16" eb="18">
      <t>ドウガク</t>
    </rPh>
    <phoneticPr fontId="4"/>
  </si>
  <si>
    <t>「支出の部」欄の「助成充当額」欄の該当する項目に　※印　を付しましたか。</t>
    <rPh sb="1" eb="3">
      <t>シシュツ</t>
    </rPh>
    <rPh sb="4" eb="5">
      <t>ブ</t>
    </rPh>
    <rPh sb="6" eb="7">
      <t>ラン</t>
    </rPh>
    <rPh sb="9" eb="11">
      <t>ジョセイ</t>
    </rPh>
    <rPh sb="11" eb="13">
      <t>ジュウトウ</t>
    </rPh>
    <rPh sb="13" eb="14">
      <t>ガク</t>
    </rPh>
    <rPh sb="15" eb="16">
      <t>ラン</t>
    </rPh>
    <rPh sb="17" eb="19">
      <t>ガイトウ</t>
    </rPh>
    <rPh sb="21" eb="23">
      <t>コウモク</t>
    </rPh>
    <rPh sb="26" eb="27">
      <t>シルシ</t>
    </rPh>
    <rPh sb="29" eb="30">
      <t>フ</t>
    </rPh>
    <phoneticPr fontId="4"/>
  </si>
  <si>
    <t>（　※印　を付すと、財団助成金充当合計額が自動計算されます。　）</t>
    <rPh sb="3" eb="4">
      <t>イン</t>
    </rPh>
    <rPh sb="6" eb="7">
      <t>フ</t>
    </rPh>
    <rPh sb="10" eb="12">
      <t>ザイダン</t>
    </rPh>
    <rPh sb="12" eb="15">
      <t>ジョセイキン</t>
    </rPh>
    <rPh sb="15" eb="17">
      <t>ジュウトウ</t>
    </rPh>
    <rPh sb="17" eb="20">
      <t>ゴウケイガク</t>
    </rPh>
    <rPh sb="21" eb="23">
      <t>ジドウ</t>
    </rPh>
    <rPh sb="23" eb="25">
      <t>ケイサン</t>
    </rPh>
    <phoneticPr fontId="4"/>
  </si>
  <si>
    <t>「備考」欄の年間個人負担額を記入しましたか(個人負担がない場合は０円）。</t>
    <rPh sb="1" eb="3">
      <t>ビコウ</t>
    </rPh>
    <rPh sb="4" eb="5">
      <t>ラン</t>
    </rPh>
    <rPh sb="6" eb="8">
      <t>ネンカン</t>
    </rPh>
    <rPh sb="8" eb="10">
      <t>コジン</t>
    </rPh>
    <rPh sb="10" eb="13">
      <t>フタンガク</t>
    </rPh>
    <rPh sb="14" eb="16">
      <t>キニュウ</t>
    </rPh>
    <rPh sb="22" eb="24">
      <t>コジン</t>
    </rPh>
    <rPh sb="24" eb="26">
      <t>フタン</t>
    </rPh>
    <rPh sb="29" eb="31">
      <t>バアイ</t>
    </rPh>
    <rPh sb="33" eb="34">
      <t>エン</t>
    </rPh>
    <phoneticPr fontId="4"/>
  </si>
  <si>
    <t>その他、全ての項目に記載漏れはありませんか。</t>
    <rPh sb="2" eb="3">
      <t>タ</t>
    </rPh>
    <rPh sb="4" eb="5">
      <t>スベ</t>
    </rPh>
    <rPh sb="7" eb="9">
      <t>コウモク</t>
    </rPh>
    <rPh sb="10" eb="12">
      <t>キサイ</t>
    </rPh>
    <rPh sb="12" eb="13">
      <t>モ</t>
    </rPh>
    <phoneticPr fontId="4"/>
  </si>
  <si>
    <t>【質問】</t>
    <rPh sb="1" eb="3">
      <t>シツモン</t>
    </rPh>
    <phoneticPr fontId="4"/>
  </si>
  <si>
    <t>マルセン財団の活動助成事業をどのようにして知りましたか。</t>
    <rPh sb="4" eb="6">
      <t>ザイダン</t>
    </rPh>
    <rPh sb="7" eb="9">
      <t>カツドウ</t>
    </rPh>
    <rPh sb="9" eb="11">
      <t>ジョセイ</t>
    </rPh>
    <rPh sb="11" eb="13">
      <t>ジギョウ</t>
    </rPh>
    <rPh sb="21" eb="22">
      <t>シ</t>
    </rPh>
    <phoneticPr fontId="4"/>
  </si>
  <si>
    <t>□　マルセン財団HP　　□　生涯学習施設での掲載チラシ　　□　その他（　　　　　　　　）</t>
    <rPh sb="6" eb="8">
      <t>ザイダン</t>
    </rPh>
    <rPh sb="14" eb="16">
      <t>ショウガイ</t>
    </rPh>
    <rPh sb="16" eb="18">
      <t>ガクシュウ</t>
    </rPh>
    <rPh sb="18" eb="20">
      <t>シセツ</t>
    </rPh>
    <rPh sb="22" eb="24">
      <t>ケイサイ</t>
    </rPh>
    <rPh sb="33" eb="34">
      <t>タ</t>
    </rPh>
    <phoneticPr fontId="4"/>
  </si>
  <si>
    <t>スポーツ・文化活動一覧頁の財団からの「お願い」を理解されていますか。</t>
    <rPh sb="5" eb="7">
      <t>ブンカ</t>
    </rPh>
    <rPh sb="7" eb="9">
      <t>カツドウ</t>
    </rPh>
    <rPh sb="9" eb="11">
      <t>イチラン</t>
    </rPh>
    <rPh sb="11" eb="12">
      <t>ページ</t>
    </rPh>
    <rPh sb="13" eb="15">
      <t>ザイダン</t>
    </rPh>
    <rPh sb="20" eb="21">
      <t>ネガ</t>
    </rPh>
    <rPh sb="24" eb="26">
      <t>リカイ</t>
    </rPh>
    <phoneticPr fontId="4"/>
  </si>
  <si>
    <t>※　この確認書は、申請書と共に提出してください。</t>
    <rPh sb="4" eb="7">
      <t>カクニンショ</t>
    </rPh>
    <rPh sb="9" eb="12">
      <t>シンセイショ</t>
    </rPh>
    <rPh sb="13" eb="14">
      <t>トモ</t>
    </rPh>
    <rPh sb="15" eb="17">
      <t>テイシュツ</t>
    </rPh>
    <phoneticPr fontId="4"/>
  </si>
  <si>
    <r>
      <rPr>
        <b/>
        <sz val="11"/>
        <color theme="1"/>
        <rFont val="ＭＳ Ｐゴシック"/>
        <family val="3"/>
        <charset val="128"/>
        <scheme val="minor"/>
      </rPr>
      <t xml:space="preserve"> 公益財団法人マルセンスポーツ・文化振興財団</t>
    </r>
    <r>
      <rPr>
        <sz val="11"/>
        <color theme="1"/>
        <rFont val="ＭＳ Ｐゴシック"/>
        <family val="2"/>
        <charset val="128"/>
        <scheme val="minor"/>
      </rPr>
      <t xml:space="preserve">
  〒700-0023　岡山市北区駅前町１－２－４
　Tel 086-800-0077  Fax 086-800-0055
   Email   info@marusen-zaidan.or.jp
             marusen.zaidan.250401@gmail.com </t>
    </r>
    <phoneticPr fontId="4"/>
  </si>
  <si>
    <r>
      <t>大分類（</t>
    </r>
    <r>
      <rPr>
        <sz val="11"/>
        <color rgb="FF3333FF"/>
        <rFont val="ＭＳ Ｐゴシック"/>
        <family val="3"/>
        <charset val="128"/>
        <scheme val="minor"/>
      </rPr>
      <t>　１　競技スポーツ</t>
    </r>
    <r>
      <rPr>
        <sz val="11"/>
        <color theme="1"/>
        <rFont val="ＭＳ Ｐゴシック"/>
        <family val="2"/>
        <charset val="128"/>
        <scheme val="minor"/>
      </rPr>
      <t>　）</t>
    </r>
    <rPh sb="0" eb="3">
      <t>ダイブンルイ</t>
    </rPh>
    <rPh sb="7" eb="9">
      <t>キョウギ</t>
    </rPh>
    <phoneticPr fontId="4"/>
  </si>
  <si>
    <r>
      <t>小分類（　</t>
    </r>
    <r>
      <rPr>
        <sz val="11"/>
        <color rgb="FF3333FF"/>
        <rFont val="ＭＳ Ｐゴシック"/>
        <family val="3"/>
        <charset val="128"/>
        <scheme val="minor"/>
      </rPr>
      <t>軟式野球</t>
    </r>
    <r>
      <rPr>
        <sz val="11"/>
        <color theme="1"/>
        <rFont val="ＭＳ Ｐゴシック"/>
        <family val="2"/>
        <charset val="128"/>
        <scheme val="minor"/>
      </rPr>
      <t>　　　　　）</t>
    </r>
    <rPh sb="0" eb="1">
      <t>ショウ</t>
    </rPh>
    <rPh sb="1" eb="3">
      <t>ブンルイ</t>
    </rPh>
    <rPh sb="5" eb="7">
      <t>ナンシキ</t>
    </rPh>
    <rPh sb="7" eb="9">
      <t>ヤキュウ</t>
    </rPh>
    <phoneticPr fontId="4"/>
  </si>
  <si>
    <t>●設置目的：</t>
    <rPh sb="1" eb="3">
      <t>セッチ</t>
    </rPh>
    <rPh sb="3" eb="5">
      <t>モクテキ</t>
    </rPh>
    <phoneticPr fontId="4"/>
  </si>
  <si>
    <t>●苦慮している点：</t>
    <rPh sb="1" eb="3">
      <t>クリョ</t>
    </rPh>
    <rPh sb="7" eb="8">
      <t>テン</t>
    </rPh>
    <phoneticPr fontId="4"/>
  </si>
  <si>
    <t>●成果目標：</t>
    <rPh sb="1" eb="3">
      <t>セイカ</t>
    </rPh>
    <rPh sb="3" eb="5">
      <t>モクヒョウ</t>
    </rPh>
    <phoneticPr fontId="4"/>
  </si>
  <si>
    <t>●達成に向けての事業計画：</t>
    <rPh sb="1" eb="3">
      <t>タッセイ</t>
    </rPh>
    <rPh sb="4" eb="5">
      <t>ム</t>
    </rPh>
    <rPh sb="8" eb="10">
      <t>ジギョウ</t>
    </rPh>
    <rPh sb="10" eb="12">
      <t>ケイカク</t>
    </rPh>
    <phoneticPr fontId="4"/>
  </si>
  <si>
    <r>
      <t>(様式1号）　</t>
    </r>
    <r>
      <rPr>
        <sz val="11"/>
        <color theme="1"/>
        <rFont val="ＭＳ Ｐゴシック"/>
        <family val="2"/>
        <charset val="128"/>
        <scheme val="minor"/>
      </rPr>
      <t>令和5年度</t>
    </r>
    <rPh sb="1" eb="3">
      <t>ヨウシキ</t>
    </rPh>
    <rPh sb="4" eb="5">
      <t>ゴウ</t>
    </rPh>
    <rPh sb="7" eb="9">
      <t>レイワ</t>
    </rPh>
    <rPh sb="10" eb="12">
      <t>ネンド</t>
    </rPh>
    <phoneticPr fontId="4"/>
  </si>
  <si>
    <t>倉敷市</t>
    <rPh sb="0" eb="3">
      <t>クラシキシ</t>
    </rPh>
    <phoneticPr fontId="4"/>
  </si>
  <si>
    <t>津山市</t>
    <rPh sb="0" eb="3">
      <t>ツヤマシ</t>
    </rPh>
    <phoneticPr fontId="4"/>
  </si>
  <si>
    <t>玉野市</t>
    <rPh sb="0" eb="3">
      <t>タマノシ</t>
    </rPh>
    <phoneticPr fontId="4"/>
  </si>
  <si>
    <t>笠岡市</t>
    <rPh sb="0" eb="3">
      <t>カサオカシ</t>
    </rPh>
    <phoneticPr fontId="4"/>
  </si>
  <si>
    <t>井原市</t>
    <rPh sb="0" eb="3">
      <t>イバラシ</t>
    </rPh>
    <phoneticPr fontId="4"/>
  </si>
  <si>
    <t>総社市</t>
    <rPh sb="0" eb="3">
      <t>ソウジャシ</t>
    </rPh>
    <phoneticPr fontId="4"/>
  </si>
  <si>
    <t>高梁市</t>
    <rPh sb="0" eb="3">
      <t>タカハシシ</t>
    </rPh>
    <phoneticPr fontId="4"/>
  </si>
  <si>
    <t>新見市</t>
    <rPh sb="0" eb="3">
      <t>ニイミシ</t>
    </rPh>
    <phoneticPr fontId="4"/>
  </si>
  <si>
    <t>備前市</t>
    <rPh sb="0" eb="3">
      <t>ビゼンシ</t>
    </rPh>
    <phoneticPr fontId="4"/>
  </si>
  <si>
    <t>瀬戸内市</t>
    <rPh sb="0" eb="4">
      <t>セトウチシ</t>
    </rPh>
    <phoneticPr fontId="4"/>
  </si>
  <si>
    <t>赤磐市</t>
    <rPh sb="0" eb="3">
      <t>アカイワシ</t>
    </rPh>
    <phoneticPr fontId="4"/>
  </si>
  <si>
    <t>真庭市</t>
    <rPh sb="0" eb="3">
      <t>マニワシ</t>
    </rPh>
    <phoneticPr fontId="4"/>
  </si>
  <si>
    <t>美作市</t>
    <rPh sb="0" eb="3">
      <t>ミマサカシ</t>
    </rPh>
    <phoneticPr fontId="4"/>
  </si>
  <si>
    <t>浅口市</t>
    <rPh sb="0" eb="3">
      <t>アサクチシ</t>
    </rPh>
    <phoneticPr fontId="4"/>
  </si>
  <si>
    <t>和気町</t>
    <rPh sb="0" eb="3">
      <t>ワケチョウ</t>
    </rPh>
    <phoneticPr fontId="4"/>
  </si>
  <si>
    <t>早島町</t>
    <rPh sb="0" eb="3">
      <t>ハヤシマチョウ</t>
    </rPh>
    <phoneticPr fontId="4"/>
  </si>
  <si>
    <t>里庄町</t>
    <rPh sb="0" eb="3">
      <t>サトショウチョウ</t>
    </rPh>
    <phoneticPr fontId="4"/>
  </si>
  <si>
    <t>矢掛町</t>
    <rPh sb="0" eb="3">
      <t>ヤカゲチョウ</t>
    </rPh>
    <phoneticPr fontId="4"/>
  </si>
  <si>
    <t>新庄村</t>
    <rPh sb="0" eb="3">
      <t>シンジョウソン</t>
    </rPh>
    <phoneticPr fontId="4"/>
  </si>
  <si>
    <t>鏡野町</t>
    <rPh sb="0" eb="3">
      <t>カガミノチョウ</t>
    </rPh>
    <phoneticPr fontId="4"/>
  </si>
  <si>
    <t>勝央町</t>
    <rPh sb="0" eb="3">
      <t>ショウオウチョウ</t>
    </rPh>
    <phoneticPr fontId="4"/>
  </si>
  <si>
    <t>奈義町</t>
    <rPh sb="0" eb="3">
      <t>ナギチョウ</t>
    </rPh>
    <phoneticPr fontId="4"/>
  </si>
  <si>
    <t>西粟倉村</t>
    <rPh sb="0" eb="4">
      <t>ニシアワクラソン</t>
    </rPh>
    <phoneticPr fontId="4"/>
  </si>
  <si>
    <t>久米南町</t>
    <rPh sb="0" eb="4">
      <t>クメナンチョウ</t>
    </rPh>
    <phoneticPr fontId="4"/>
  </si>
  <si>
    <t>美咲町</t>
    <rPh sb="0" eb="3">
      <t>ミサキチョウ</t>
    </rPh>
    <phoneticPr fontId="4"/>
  </si>
  <si>
    <t>吉備中央町</t>
    <rPh sb="0" eb="5">
      <t>キビチュウオウチョウ</t>
    </rPh>
    <phoneticPr fontId="4"/>
  </si>
  <si>
    <t>市区町村名選択</t>
    <rPh sb="0" eb="2">
      <t>シク</t>
    </rPh>
    <rPh sb="2" eb="4">
      <t>チョウソン</t>
    </rPh>
    <rPh sb="4" eb="5">
      <t>メイ</t>
    </rPh>
    <rPh sb="5" eb="7">
      <t>センタク</t>
    </rPh>
    <phoneticPr fontId="4"/>
  </si>
  <si>
    <t>岡山市北区</t>
    <rPh sb="0" eb="3">
      <t>オカヤマシ</t>
    </rPh>
    <rPh sb="3" eb="5">
      <t>キタク</t>
    </rPh>
    <phoneticPr fontId="4"/>
  </si>
  <si>
    <t>岡山市中区</t>
    <rPh sb="0" eb="3">
      <t>オカヤマシ</t>
    </rPh>
    <rPh sb="3" eb="5">
      <t>ナカク</t>
    </rPh>
    <phoneticPr fontId="4"/>
  </si>
  <si>
    <t>岡山市東区</t>
    <rPh sb="0" eb="3">
      <t>オカヤマシ</t>
    </rPh>
    <rPh sb="3" eb="5">
      <t>ヒガシク</t>
    </rPh>
    <phoneticPr fontId="4"/>
  </si>
  <si>
    <t>岡山市南区</t>
    <rPh sb="0" eb="3">
      <t>オカヤマシ</t>
    </rPh>
    <rPh sb="3" eb="5">
      <t>ミナミク</t>
    </rPh>
    <phoneticPr fontId="4"/>
  </si>
  <si>
    <r>
      <t xml:space="preserve">㊞
</t>
    </r>
    <r>
      <rPr>
        <sz val="6"/>
        <color theme="0" tint="-0.499984740745262"/>
        <rFont val="ＭＳ Ｐゴシック"/>
        <family val="3"/>
        <charset val="128"/>
        <scheme val="minor"/>
      </rPr>
      <t>(省略可)</t>
    </r>
    <rPh sb="3" eb="5">
      <t>ショウリャク</t>
    </rPh>
    <rPh sb="5" eb="6">
      <t>カ</t>
    </rPh>
    <phoneticPr fontId="4"/>
  </si>
  <si>
    <t>　□　贈呈式への参加　□　活動広報番組への参加　□　活動風景の提供承諾（肖像権含）</t>
    <rPh sb="3" eb="6">
      <t>ゾウテイシキ</t>
    </rPh>
    <rPh sb="8" eb="10">
      <t>サンカ</t>
    </rPh>
    <rPh sb="13" eb="15">
      <t>カツドウ</t>
    </rPh>
    <rPh sb="15" eb="17">
      <t>コウホウ</t>
    </rPh>
    <rPh sb="17" eb="19">
      <t>バングミ</t>
    </rPh>
    <rPh sb="21" eb="23">
      <t>サンカ</t>
    </rPh>
    <rPh sb="26" eb="28">
      <t>カツドウ</t>
    </rPh>
    <rPh sb="28" eb="30">
      <t>フウケイ</t>
    </rPh>
    <rPh sb="31" eb="33">
      <t>テイキョウ</t>
    </rPh>
    <rPh sb="33" eb="35">
      <t>ショウダク</t>
    </rPh>
    <rPh sb="36" eb="39">
      <t>ショウゾウケン</t>
    </rPh>
    <rPh sb="39" eb="40">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</si>
</sst>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quot;人&quot;"/>
    <numFmt numFmtId="177" formatCode="\-\ @\ \-"/>
    <numFmt numFmtId="178" formatCode="#,##0_ "/>
    <numFmt numFmtId="179" formatCode="[$-411]ggge&quot;年&quot;m&quot;月&quot;d&quot;日&quot;;@"/>
    <numFmt numFmtId="180" formatCode="yyyy/m/d\ h&quot;時&quot;"/>
  </numFmts>
  <fonts count="51">
    <font>
      <sz val="11"/>
      <color theme="1"/>
      <name val="ＭＳ Ｐゴシック"/>
      <family val="2"/>
      <charset val="128"/>
      <scheme val="minor"/>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sz val="6"/>
      <name val="ＭＳ Ｐゴシック"/>
      <family val="2"/>
      <charset val="128"/>
      <scheme val="minor"/>
    </font>
    <font>
      <sz val="7"/>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16"/>
      <color theme="1"/>
      <name val="ＭＳ Ｐゴシック"/>
      <family val="3"/>
      <charset val="128"/>
      <scheme val="minor"/>
    </font>
    <font>
      <b/>
      <sz val="10"/>
      <color theme="1"/>
      <name val="ＭＳ Ｐゴシック"/>
      <family val="3"/>
      <charset val="128"/>
      <scheme val="minor"/>
    </font>
    <font>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9"/>
      <color theme="0" tint="-0.499984740745262"/>
      <name val="ＭＳ Ｐゴシック"/>
      <family val="2"/>
      <charset val="128"/>
      <scheme val="minor"/>
    </font>
    <font>
      <sz val="9"/>
      <color theme="0" tint="-0.499984740745262"/>
      <name val="ＭＳ Ｐゴシック"/>
      <family val="3"/>
      <charset val="128"/>
      <scheme val="minor"/>
    </font>
    <font>
      <sz val="9"/>
      <color rgb="FFFF0000"/>
      <name val="ＭＳ Ｐゴシック"/>
      <family val="3"/>
      <charset val="128"/>
      <scheme val="minor"/>
    </font>
    <font>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5"/>
      <color theme="1"/>
      <name val="ＭＳ Ｐゴシック"/>
      <family val="3"/>
      <charset val="128"/>
      <scheme val="minor"/>
    </font>
    <font>
      <sz val="11"/>
      <color rgb="FFFF0000"/>
      <name val="ＭＳ Ｐゴシック"/>
      <family val="2"/>
      <charset val="128"/>
      <scheme val="minor"/>
    </font>
    <font>
      <b/>
      <sz val="9"/>
      <color indexed="81"/>
      <name val="MS P ゴシック"/>
      <family val="3"/>
      <charset val="128"/>
    </font>
    <font>
      <sz val="9"/>
      <color indexed="81"/>
      <name val="MS P ゴシック"/>
      <family val="3"/>
      <charset val="128"/>
    </font>
    <font>
      <b/>
      <sz val="18"/>
      <color theme="1"/>
      <name val="ＭＳ Ｐゴシック"/>
      <family val="3"/>
      <charset val="128"/>
      <scheme val="minor"/>
    </font>
    <font>
      <sz val="12"/>
      <color theme="1"/>
      <name val="ＭＳ Ｐゴシック"/>
      <family val="2"/>
      <charset val="128"/>
      <scheme val="minor"/>
    </font>
    <font>
      <b/>
      <sz val="11"/>
      <color theme="1"/>
      <name val="ＭＳ Ｐゴシック"/>
      <family val="3"/>
      <charset val="128"/>
      <scheme val="minor"/>
    </font>
    <font>
      <b/>
      <sz val="11"/>
      <color theme="1"/>
      <name val="ＭＳ Ｐゴシック"/>
      <family val="2"/>
      <charset val="128"/>
      <scheme val="minor"/>
    </font>
    <font>
      <b/>
      <sz val="20"/>
      <color theme="1"/>
      <name val="ＭＳ Ｐゴシック"/>
      <family val="3"/>
      <charset val="128"/>
      <scheme val="minor"/>
    </font>
    <font>
      <sz val="11"/>
      <color rgb="FF0070C0"/>
      <name val="ＭＳ Ｐゴシック"/>
      <family val="2"/>
      <charset val="128"/>
      <scheme val="minor"/>
    </font>
    <font>
      <u/>
      <sz val="11"/>
      <color theme="10"/>
      <name val="ＭＳ Ｐゴシック"/>
      <family val="2"/>
      <charset val="128"/>
      <scheme val="minor"/>
    </font>
    <font>
      <sz val="6"/>
      <name val="ＭＳ Ｐゴシック"/>
      <family val="3"/>
      <charset val="128"/>
      <scheme val="minor"/>
    </font>
    <font>
      <sz val="9"/>
      <color rgb="FF0070C0"/>
      <name val="ＭＳ Ｐゴシック"/>
      <family val="3"/>
      <charset val="128"/>
      <scheme val="minor"/>
    </font>
    <font>
      <sz val="9"/>
      <name val="ＭＳ Ｐゴシック"/>
      <family val="3"/>
      <charset val="128"/>
      <scheme val="minor"/>
    </font>
    <font>
      <sz val="6"/>
      <color rgb="FF0070C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u/>
      <sz val="11"/>
      <color theme="1"/>
      <name val="ＭＳ Ｐゴシック"/>
      <family val="3"/>
      <charset val="128"/>
      <scheme val="minor"/>
    </font>
    <font>
      <sz val="14"/>
      <color theme="1"/>
      <name val="ＭＳ Ｐゴシック"/>
      <family val="3"/>
      <charset val="128"/>
      <scheme val="minor"/>
    </font>
    <font>
      <sz val="8"/>
      <color rgb="FF000000"/>
      <name val="ＭＳ Ｐゴシック"/>
      <family val="3"/>
      <charset val="128"/>
      <scheme val="minor"/>
    </font>
    <font>
      <sz val="12"/>
      <color rgb="FF000000"/>
      <name val="ＭＳ Ｐゴシック"/>
      <family val="3"/>
      <charset val="128"/>
      <scheme val="minor"/>
    </font>
    <font>
      <sz val="11"/>
      <color rgb="FF000000"/>
      <name val="ＭＳ Ｐゴシック"/>
      <family val="3"/>
      <charset val="128"/>
      <scheme val="minor"/>
    </font>
    <font>
      <sz val="11"/>
      <color rgb="FF000000"/>
      <name val="Calibri"/>
      <family val="2"/>
    </font>
    <font>
      <sz val="9"/>
      <color rgb="FF3333FF"/>
      <name val="ＭＳ Ｐゴシック"/>
      <family val="3"/>
      <charset val="128"/>
      <scheme val="minor"/>
    </font>
    <font>
      <b/>
      <sz val="9"/>
      <color rgb="FF3333FF"/>
      <name val="ＭＳ Ｐゴシック"/>
      <family val="3"/>
      <charset val="128"/>
      <scheme val="minor"/>
    </font>
    <font>
      <sz val="11"/>
      <color rgb="FF3333FF"/>
      <name val="ＭＳ Ｐゴシック"/>
      <family val="3"/>
      <charset val="128"/>
      <scheme val="minor"/>
    </font>
    <font>
      <sz val="11"/>
      <color rgb="FF3333FF"/>
      <name val="ＭＳ Ｐゴシック"/>
      <family val="2"/>
      <charset val="128"/>
      <scheme val="minor"/>
    </font>
    <font>
      <u/>
      <sz val="9"/>
      <color rgb="FF3333FF"/>
      <name val="ＭＳ Ｐゴシック"/>
      <family val="3"/>
      <charset val="128"/>
      <scheme val="minor"/>
    </font>
    <font>
      <sz val="6"/>
      <color theme="0" tint="-0.499984740745262"/>
      <name val="ＭＳ Ｐゴシック"/>
      <family val="3"/>
      <charset val="128"/>
      <scheme val="minor"/>
    </font>
  </fonts>
  <fills count="10">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bottom style="thin">
        <color indexed="64"/>
      </bottom>
      <diagonal/>
    </border>
    <border>
      <left style="dashed">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483">
    <xf numFmtId="0" fontId="0" fillId="0" borderId="0" xfId="0">
      <alignment vertical="center"/>
    </xf>
    <xf numFmtId="0" fontId="0" fillId="0" borderId="0" xfId="0" applyBorder="1">
      <alignment vertical="center"/>
    </xf>
    <xf numFmtId="0" fontId="0" fillId="0" borderId="1" xfId="0" applyBorder="1" applyAlignment="1">
      <alignment vertical="center"/>
    </xf>
    <xf numFmtId="0" fontId="0" fillId="0" borderId="2" xfId="0" applyBorder="1" applyAlignment="1">
      <alignment vertical="center"/>
    </xf>
    <xf numFmtId="0" fontId="0" fillId="0" borderId="2" xfId="0" applyBorder="1">
      <alignment vertical="center"/>
    </xf>
    <xf numFmtId="0" fontId="0" fillId="0" borderId="3" xfId="0" applyBorder="1">
      <alignment vertical="center"/>
    </xf>
    <xf numFmtId="0" fontId="0" fillId="2" borderId="5" xfId="0" applyFill="1" applyBorder="1" applyAlignment="1">
      <alignment horizontal="center" vertical="center" shrinkToFit="1"/>
    </xf>
    <xf numFmtId="0" fontId="6" fillId="3" borderId="6" xfId="0" applyFont="1" applyFill="1" applyBorder="1" applyAlignment="1">
      <alignment horizontal="center" vertical="center" shrinkToFit="1"/>
    </xf>
    <xf numFmtId="0" fontId="7" fillId="4" borderId="7"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8" fillId="0" borderId="0" xfId="0" applyFont="1"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14" xfId="0" applyBorder="1">
      <alignment vertical="center"/>
    </xf>
    <xf numFmtId="0" fontId="0" fillId="0" borderId="5" xfId="0" applyBorder="1">
      <alignment vertical="center"/>
    </xf>
    <xf numFmtId="0" fontId="7" fillId="3" borderId="15" xfId="0" applyFont="1" applyFill="1" applyBorder="1" applyAlignment="1">
      <alignment vertical="center" shrinkToFit="1"/>
    </xf>
    <xf numFmtId="0" fontId="7" fillId="0" borderId="7" xfId="0" applyFont="1" applyBorder="1" applyAlignment="1">
      <alignment vertical="center" shrinkToFit="1"/>
    </xf>
    <xf numFmtId="0" fontId="7" fillId="0" borderId="8" xfId="0" applyFont="1" applyBorder="1" applyAlignment="1">
      <alignment vertical="center" shrinkToFit="1"/>
    </xf>
    <xf numFmtId="0" fontId="3" fillId="0" borderId="0" xfId="0" applyFont="1" applyBorder="1" applyAlignment="1">
      <alignment vertical="center"/>
    </xf>
    <xf numFmtId="0" fontId="0" fillId="0" borderId="1" xfId="0" applyBorder="1">
      <alignment vertical="center"/>
    </xf>
    <xf numFmtId="0" fontId="0" fillId="0" borderId="0" xfId="0" applyBorder="1" applyAlignment="1">
      <alignment vertical="center" wrapText="1"/>
    </xf>
    <xf numFmtId="0" fontId="3" fillId="0" borderId="0" xfId="0" applyFont="1" applyBorder="1">
      <alignment vertical="center"/>
    </xf>
    <xf numFmtId="0" fontId="0" fillId="0" borderId="9" xfId="0" applyBorder="1" applyAlignment="1">
      <alignment vertical="center"/>
    </xf>
    <xf numFmtId="0" fontId="0" fillId="0" borderId="10" xfId="0" applyBorder="1" applyAlignment="1">
      <alignment vertical="center"/>
    </xf>
    <xf numFmtId="0" fontId="0" fillId="0" borderId="10" xfId="0" applyBorder="1">
      <alignment vertical="center"/>
    </xf>
    <xf numFmtId="0" fontId="0" fillId="0" borderId="11" xfId="0" applyBorder="1">
      <alignment vertical="center"/>
    </xf>
    <xf numFmtId="0" fontId="0" fillId="0" borderId="5" xfId="0" applyBorder="1" applyAlignment="1">
      <alignment vertical="center" shrinkToFit="1"/>
    </xf>
    <xf numFmtId="0" fontId="11" fillId="0" borderId="0" xfId="0" applyFont="1" applyBorder="1">
      <alignment vertical="center"/>
    </xf>
    <xf numFmtId="0" fontId="11" fillId="0" borderId="0" xfId="0" applyFont="1" applyFill="1" applyBorder="1">
      <alignment vertical="center"/>
    </xf>
    <xf numFmtId="0" fontId="11" fillId="0" borderId="2" xfId="0" applyFont="1" applyBorder="1" applyAlignment="1">
      <alignment vertical="top"/>
    </xf>
    <xf numFmtId="0" fontId="11" fillId="0" borderId="2" xfId="0" applyFont="1" applyBorder="1" applyAlignment="1">
      <alignment horizontal="center" vertical="center"/>
    </xf>
    <xf numFmtId="0" fontId="6" fillId="0" borderId="2" xfId="0" applyFont="1" applyBorder="1">
      <alignment vertical="center"/>
    </xf>
    <xf numFmtId="0" fontId="11" fillId="0" borderId="0" xfId="0" applyFont="1" applyProtection="1">
      <alignment vertical="center"/>
      <protection locked="0"/>
    </xf>
    <xf numFmtId="0" fontId="0" fillId="0" borderId="0" xfId="0" applyBorder="1" applyProtection="1">
      <alignment vertical="center"/>
      <protection locked="0"/>
    </xf>
    <xf numFmtId="0" fontId="0" fillId="0" borderId="0" xfId="0" applyProtection="1">
      <alignment vertical="center"/>
      <protection locked="0"/>
    </xf>
    <xf numFmtId="49" fontId="0" fillId="0" borderId="16" xfId="0" applyNumberFormat="1" applyBorder="1" applyAlignment="1">
      <alignment vertical="center" shrinkToFit="1"/>
    </xf>
    <xf numFmtId="0" fontId="0" fillId="0" borderId="16" xfId="0" applyBorder="1" applyAlignment="1" applyProtection="1">
      <alignment horizontal="center" vertical="center"/>
    </xf>
    <xf numFmtId="0" fontId="12" fillId="0" borderId="13" xfId="0" applyFont="1" applyBorder="1" applyAlignment="1">
      <alignment horizontal="center" vertical="center"/>
    </xf>
    <xf numFmtId="0" fontId="12" fillId="0" borderId="11" xfId="0" applyFont="1" applyBorder="1" applyAlignment="1">
      <alignment horizontal="center" vertical="center"/>
    </xf>
    <xf numFmtId="49" fontId="0" fillId="0" borderId="0" xfId="0" applyNumberFormat="1" applyBorder="1" applyAlignment="1">
      <alignment vertical="center" shrinkToFit="1"/>
    </xf>
    <xf numFmtId="49" fontId="0" fillId="0" borderId="0" xfId="0" applyNumberFormat="1" applyBorder="1" applyAlignment="1" applyProtection="1">
      <alignment vertical="center" shrinkToFit="1"/>
      <protection locked="0"/>
    </xf>
    <xf numFmtId="0" fontId="12" fillId="0" borderId="26" xfId="0" applyFont="1" applyBorder="1" applyAlignment="1">
      <alignment vertical="center"/>
    </xf>
    <xf numFmtId="0" fontId="12" fillId="0" borderId="27" xfId="0" applyFont="1" applyBorder="1" applyAlignment="1">
      <alignment vertical="center" wrapText="1"/>
    </xf>
    <xf numFmtId="0" fontId="12" fillId="0" borderId="28" xfId="0" applyFont="1" applyBorder="1" applyAlignment="1">
      <alignment vertical="center" wrapText="1"/>
    </xf>
    <xf numFmtId="0" fontId="0" fillId="0" borderId="26" xfId="0" applyBorder="1">
      <alignment vertical="center"/>
    </xf>
    <xf numFmtId="0" fontId="0" fillId="0" borderId="27" xfId="0" applyBorder="1">
      <alignment vertical="center"/>
    </xf>
    <xf numFmtId="0" fontId="0" fillId="0" borderId="29" xfId="0" applyBorder="1">
      <alignment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0" fillId="0" borderId="3" xfId="0" applyBorder="1" applyAlignment="1">
      <alignment vertical="center"/>
    </xf>
    <xf numFmtId="0" fontId="0" fillId="0" borderId="14" xfId="0" applyBorder="1" applyAlignment="1">
      <alignment vertical="center"/>
    </xf>
    <xf numFmtId="0" fontId="12" fillId="0" borderId="0" xfId="0" applyFont="1">
      <alignment vertical="center"/>
    </xf>
    <xf numFmtId="0" fontId="12" fillId="0" borderId="35"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0" borderId="5" xfId="0" applyFont="1" applyBorder="1" applyAlignment="1">
      <alignment vertical="center"/>
    </xf>
    <xf numFmtId="0" fontId="12" fillId="0" borderId="16" xfId="0" applyFont="1" applyBorder="1" applyAlignment="1">
      <alignment vertical="center"/>
    </xf>
    <xf numFmtId="0" fontId="12" fillId="0" borderId="16" xfId="0" applyFont="1" applyBorder="1">
      <alignment vertical="center"/>
    </xf>
    <xf numFmtId="0" fontId="12" fillId="0" borderId="7" xfId="0" applyFont="1" applyBorder="1">
      <alignment vertical="center"/>
    </xf>
    <xf numFmtId="0" fontId="12" fillId="0" borderId="2" xfId="0" applyFont="1" applyBorder="1">
      <alignment vertical="center"/>
    </xf>
    <xf numFmtId="0" fontId="12" fillId="0" borderId="2" xfId="0" applyFont="1" applyBorder="1" applyAlignment="1">
      <alignment horizontal="right" vertical="center"/>
    </xf>
    <xf numFmtId="0" fontId="12" fillId="0" borderId="2" xfId="0" applyFont="1" applyBorder="1" applyAlignment="1">
      <alignment horizontal="center" vertical="center"/>
    </xf>
    <xf numFmtId="0" fontId="12" fillId="0" borderId="3" xfId="0" applyFont="1" applyBorder="1">
      <alignment vertical="center"/>
    </xf>
    <xf numFmtId="0" fontId="12" fillId="0" borderId="10" xfId="0" applyFont="1" applyBorder="1">
      <alignment vertical="center"/>
    </xf>
    <xf numFmtId="0" fontId="16" fillId="0" borderId="10" xfId="0" applyFont="1" applyBorder="1">
      <alignment vertical="center"/>
    </xf>
    <xf numFmtId="0" fontId="12" fillId="0" borderId="0" xfId="0" applyFont="1" applyBorder="1">
      <alignment vertical="center"/>
    </xf>
    <xf numFmtId="0" fontId="12" fillId="0" borderId="14" xfId="0" applyFont="1" applyBorder="1">
      <alignment vertical="center"/>
    </xf>
    <xf numFmtId="0" fontId="11" fillId="0" borderId="5" xfId="0" applyFont="1" applyBorder="1" applyAlignment="1">
      <alignment vertical="center"/>
    </xf>
    <xf numFmtId="0" fontId="12" fillId="0" borderId="53" xfId="0" applyFont="1" applyBorder="1" applyProtection="1">
      <alignment vertical="center"/>
      <protection locked="0"/>
    </xf>
    <xf numFmtId="0" fontId="12" fillId="0" borderId="16" xfId="0" applyFont="1" applyBorder="1" applyProtection="1">
      <alignment vertical="center"/>
      <protection locked="0"/>
    </xf>
    <xf numFmtId="0" fontId="10" fillId="0" borderId="16" xfId="0" applyFont="1" applyBorder="1">
      <alignment vertical="center"/>
    </xf>
    <xf numFmtId="0" fontId="12" fillId="0" borderId="54" xfId="0" applyFont="1" applyBorder="1" applyAlignment="1">
      <alignment vertical="center"/>
    </xf>
    <xf numFmtId="0" fontId="12" fillId="0" borderId="55" xfId="0" applyFont="1" applyBorder="1" applyAlignment="1">
      <alignment vertical="center"/>
    </xf>
    <xf numFmtId="0" fontId="12" fillId="0" borderId="56" xfId="0" applyFont="1" applyBorder="1" applyAlignment="1">
      <alignment vertical="center"/>
    </xf>
    <xf numFmtId="0" fontId="3" fillId="0" borderId="14" xfId="0" applyFont="1" applyBorder="1" applyAlignment="1">
      <alignment vertical="center"/>
    </xf>
    <xf numFmtId="0" fontId="12" fillId="0" borderId="5" xfId="0" applyFont="1" applyBorder="1">
      <alignment vertical="center"/>
    </xf>
    <xf numFmtId="0" fontId="12" fillId="0" borderId="58" xfId="0" applyFont="1" applyBorder="1">
      <alignment vertical="center"/>
    </xf>
    <xf numFmtId="0" fontId="12" fillId="0" borderId="59" xfId="0" applyFont="1" applyBorder="1">
      <alignment vertical="center"/>
    </xf>
    <xf numFmtId="0" fontId="0" fillId="0" borderId="14" xfId="0" applyBorder="1" applyAlignment="1">
      <alignment vertical="center" wrapText="1"/>
    </xf>
    <xf numFmtId="0" fontId="12" fillId="0" borderId="60" xfId="0" applyFont="1" applyBorder="1">
      <alignment vertical="center"/>
    </xf>
    <xf numFmtId="0" fontId="12" fillId="0" borderId="61" xfId="0" applyFont="1" applyBorder="1">
      <alignment vertical="center"/>
    </xf>
    <xf numFmtId="0" fontId="12" fillId="0" borderId="62" xfId="0" applyFont="1" applyBorder="1">
      <alignment vertical="center"/>
    </xf>
    <xf numFmtId="0" fontId="20" fillId="0" borderId="30" xfId="0" applyFont="1" applyBorder="1" applyAlignment="1" applyProtection="1">
      <alignment vertical="center" wrapText="1"/>
      <protection locked="0"/>
    </xf>
    <xf numFmtId="0" fontId="0" fillId="0" borderId="1"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11" xfId="0" applyBorder="1" applyAlignment="1" applyProtection="1">
      <alignment vertical="center"/>
      <protection locked="0"/>
    </xf>
    <xf numFmtId="0" fontId="21" fillId="0" borderId="0" xfId="0" applyFont="1">
      <alignment vertical="center"/>
    </xf>
    <xf numFmtId="0" fontId="12" fillId="0" borderId="53" xfId="0" applyFont="1" applyBorder="1" applyAlignment="1" applyProtection="1">
      <alignment vertical="center" shrinkToFit="1"/>
      <protection locked="0"/>
    </xf>
    <xf numFmtId="0" fontId="12" fillId="0" borderId="2"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lignment vertical="center"/>
    </xf>
    <xf numFmtId="0" fontId="12" fillId="0" borderId="14" xfId="0" applyFont="1" applyBorder="1" applyAlignment="1">
      <alignment horizontal="center" vertical="center"/>
    </xf>
    <xf numFmtId="0" fontId="12" fillId="0" borderId="9" xfId="0" applyFont="1" applyBorder="1" applyAlignment="1">
      <alignment horizontal="center" vertical="center"/>
    </xf>
    <xf numFmtId="0" fontId="12" fillId="0" borderId="2" xfId="0" applyFont="1" applyBorder="1" applyAlignment="1">
      <alignment horizontal="center" vertical="center"/>
    </xf>
    <xf numFmtId="0" fontId="8" fillId="0" borderId="0" xfId="0" applyFont="1" applyAlignment="1">
      <alignment horizontal="center" vertical="center"/>
    </xf>
    <xf numFmtId="0" fontId="25" fillId="0" borderId="0" xfId="0" applyFont="1">
      <alignment vertical="center"/>
    </xf>
    <xf numFmtId="0" fontId="0" fillId="0" borderId="0" xfId="0" applyAlignment="1">
      <alignment horizontal="center" vertical="center"/>
    </xf>
    <xf numFmtId="0" fontId="26" fillId="5" borderId="8" xfId="0" applyFont="1" applyFill="1" applyBorder="1" applyAlignment="1">
      <alignment horizontal="center" vertical="center" wrapText="1"/>
    </xf>
    <xf numFmtId="0" fontId="0" fillId="0" borderId="0" xfId="0" applyAlignment="1">
      <alignment vertical="center"/>
    </xf>
    <xf numFmtId="49" fontId="0" fillId="0" borderId="31" xfId="0" applyNumberFormat="1" applyBorder="1" applyAlignment="1">
      <alignment vertical="center"/>
    </xf>
    <xf numFmtId="49" fontId="0" fillId="0" borderId="12" xfId="0" applyNumberFormat="1" applyBorder="1" applyAlignment="1">
      <alignment vertical="center"/>
    </xf>
    <xf numFmtId="0" fontId="0" fillId="0" borderId="11" xfId="0" applyBorder="1" applyAlignment="1">
      <alignment vertical="center"/>
    </xf>
    <xf numFmtId="0" fontId="3" fillId="6" borderId="0" xfId="0" applyFont="1" applyFill="1" applyBorder="1" applyAlignment="1">
      <alignment vertical="center"/>
    </xf>
    <xf numFmtId="0" fontId="0" fillId="6" borderId="0" xfId="0" applyFill="1" applyBorder="1" applyAlignment="1">
      <alignment vertical="center"/>
    </xf>
    <xf numFmtId="0" fontId="0" fillId="6" borderId="2" xfId="0" applyFill="1" applyBorder="1" applyAlignment="1">
      <alignment vertical="center"/>
    </xf>
    <xf numFmtId="0" fontId="0" fillId="6" borderId="2" xfId="0" applyFill="1" applyBorder="1" applyAlignment="1">
      <alignment vertical="center" wrapText="1"/>
    </xf>
    <xf numFmtId="0" fontId="0" fillId="6" borderId="3" xfId="0" applyFill="1" applyBorder="1" applyAlignment="1">
      <alignment vertical="center"/>
    </xf>
    <xf numFmtId="0" fontId="0" fillId="7" borderId="64" xfId="0" applyFill="1" applyBorder="1" applyAlignment="1">
      <alignment vertical="center"/>
    </xf>
    <xf numFmtId="0" fontId="0" fillId="7" borderId="65" xfId="0" applyFill="1" applyBorder="1" applyAlignment="1">
      <alignment vertical="center"/>
    </xf>
    <xf numFmtId="0" fontId="0" fillId="0" borderId="67" xfId="0" applyFill="1" applyBorder="1" applyAlignment="1">
      <alignment vertical="center"/>
    </xf>
    <xf numFmtId="0" fontId="0" fillId="0" borderId="68" xfId="0" applyFill="1" applyBorder="1" applyAlignment="1">
      <alignment vertical="center"/>
    </xf>
    <xf numFmtId="0" fontId="0" fillId="8" borderId="0" xfId="0" applyFill="1" applyBorder="1" applyAlignment="1">
      <alignment vertical="center"/>
    </xf>
    <xf numFmtId="0" fontId="0" fillId="8" borderId="14" xfId="0" applyFill="1" applyBorder="1" applyAlignment="1">
      <alignment vertical="center"/>
    </xf>
    <xf numFmtId="0" fontId="0" fillId="0" borderId="14" xfId="0" applyFill="1" applyBorder="1" applyAlignment="1">
      <alignment vertical="center"/>
    </xf>
    <xf numFmtId="0" fontId="0" fillId="9" borderId="64" xfId="0" applyFill="1" applyBorder="1" applyAlignment="1">
      <alignment vertical="center"/>
    </xf>
    <xf numFmtId="0" fontId="0" fillId="9" borderId="65" xfId="0" applyFill="1" applyBorder="1" applyAlignment="1">
      <alignment vertical="center"/>
    </xf>
    <xf numFmtId="0" fontId="0" fillId="9" borderId="67" xfId="0" applyFill="1"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0" fillId="0" borderId="12" xfId="0" applyBorder="1" applyAlignment="1">
      <alignment vertical="center"/>
    </xf>
    <xf numFmtId="0" fontId="28" fillId="0" borderId="0" xfId="0" applyFont="1" applyBorder="1" applyAlignment="1">
      <alignment vertical="center"/>
    </xf>
    <xf numFmtId="0" fontId="11" fillId="0" borderId="0" xfId="0" applyFont="1" applyBorder="1" applyAlignment="1">
      <alignment vertical="top"/>
    </xf>
    <xf numFmtId="49" fontId="0" fillId="0" borderId="16" xfId="0" applyNumberFormat="1" applyBorder="1">
      <alignment vertical="center"/>
    </xf>
    <xf numFmtId="49" fontId="0" fillId="0" borderId="0" xfId="0" applyNumberForma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3" xfId="0" applyBorder="1">
      <alignment vertical="center"/>
    </xf>
    <xf numFmtId="0" fontId="0" fillId="0" borderId="9" xfId="0" applyBorder="1">
      <alignment vertical="center"/>
    </xf>
    <xf numFmtId="0" fontId="10" fillId="0" borderId="30" xfId="0" applyFont="1" applyBorder="1" applyAlignment="1">
      <alignment horizontal="right" vertical="center" wrapText="1"/>
    </xf>
    <xf numFmtId="0" fontId="33" fillId="0" borderId="42" xfId="0" applyFont="1" applyBorder="1">
      <alignment vertical="center"/>
    </xf>
    <xf numFmtId="0" fontId="32" fillId="0" borderId="42" xfId="0" applyFont="1" applyBorder="1">
      <alignment vertical="center"/>
    </xf>
    <xf numFmtId="0" fontId="33" fillId="0" borderId="27"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2" fillId="0" borderId="42" xfId="0" applyFont="1" applyBorder="1" applyAlignment="1">
      <alignment vertical="center"/>
    </xf>
    <xf numFmtId="0" fontId="12" fillId="0" borderId="45" xfId="0" applyFont="1" applyBorder="1" applyAlignment="1">
      <alignment vertical="center"/>
    </xf>
    <xf numFmtId="0" fontId="12" fillId="0" borderId="42" xfId="0" applyFont="1" applyBorder="1">
      <alignment vertical="center"/>
    </xf>
    <xf numFmtId="0" fontId="12" fillId="0" borderId="45" xfId="0" applyFont="1" applyBorder="1">
      <alignment vertical="center"/>
    </xf>
    <xf numFmtId="0" fontId="12" fillId="0" borderId="9" xfId="0" applyFont="1" applyBorder="1">
      <alignment vertical="center"/>
    </xf>
    <xf numFmtId="0" fontId="12" fillId="0" borderId="11" xfId="0" applyFont="1" applyBorder="1">
      <alignment vertical="center"/>
    </xf>
    <xf numFmtId="0" fontId="32" fillId="0" borderId="53" xfId="0" applyFont="1" applyBorder="1">
      <alignment vertical="center"/>
    </xf>
    <xf numFmtId="0" fontId="12" fillId="0" borderId="53" xfId="0" applyFont="1" applyBorder="1">
      <alignment vertical="center"/>
    </xf>
    <xf numFmtId="0" fontId="26" fillId="0" borderId="0" xfId="0" applyFont="1" applyAlignment="1">
      <alignment horizontal="center" vertical="center"/>
    </xf>
    <xf numFmtId="0" fontId="35"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21" fillId="0" borderId="0" xfId="0" applyFont="1" applyAlignment="1">
      <alignment horizontal="center" vertical="center"/>
    </xf>
    <xf numFmtId="0" fontId="37" fillId="0" borderId="0" xfId="0" applyFont="1">
      <alignment vertical="center"/>
    </xf>
    <xf numFmtId="0" fontId="38" fillId="0" borderId="0" xfId="0" applyFont="1">
      <alignment vertical="center"/>
    </xf>
    <xf numFmtId="180" fontId="0" fillId="0" borderId="69" xfId="0" applyNumberFormat="1" applyBorder="1" applyAlignment="1">
      <alignment horizontal="center" vertical="center" wrapText="1"/>
    </xf>
    <xf numFmtId="0" fontId="0" fillId="0" borderId="70" xfId="0" applyBorder="1">
      <alignment vertical="center"/>
    </xf>
    <xf numFmtId="0" fontId="0" fillId="0" borderId="71" xfId="0" applyBorder="1">
      <alignment vertical="center"/>
    </xf>
    <xf numFmtId="0" fontId="38" fillId="0" borderId="0" xfId="0" applyFont="1" applyAlignment="1">
      <alignment horizontal="center" vertical="center"/>
    </xf>
    <xf numFmtId="0" fontId="26" fillId="0" borderId="0" xfId="0" applyFont="1">
      <alignment vertical="center"/>
    </xf>
    <xf numFmtId="0" fontId="0" fillId="0" borderId="0" xfId="0" applyAlignment="1">
      <alignment vertical="top"/>
    </xf>
    <xf numFmtId="0" fontId="27" fillId="0" borderId="0" xfId="0" applyFont="1">
      <alignment vertical="center"/>
    </xf>
    <xf numFmtId="0" fontId="40" fillId="0" borderId="0" xfId="0" applyFont="1" applyAlignment="1">
      <alignment horizontal="left" vertical="center" indent="2"/>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45" fillId="0" borderId="41" xfId="0" applyFont="1" applyBorder="1">
      <alignment vertical="center"/>
    </xf>
    <xf numFmtId="0" fontId="45" fillId="0" borderId="42" xfId="0" applyFont="1" applyBorder="1">
      <alignment vertical="center"/>
    </xf>
    <xf numFmtId="49" fontId="45" fillId="0" borderId="41" xfId="0" applyNumberFormat="1" applyFont="1" applyBorder="1">
      <alignment vertical="center"/>
    </xf>
    <xf numFmtId="0" fontId="45" fillId="0" borderId="41" xfId="0" quotePrefix="1" applyFont="1" applyBorder="1">
      <alignment vertical="center"/>
    </xf>
    <xf numFmtId="38" fontId="46" fillId="0" borderId="35" xfId="1" applyFont="1" applyBorder="1" applyAlignment="1">
      <alignment horizontal="center" vertical="center"/>
    </xf>
    <xf numFmtId="38" fontId="45" fillId="0" borderId="44" xfId="1" applyFont="1" applyBorder="1" applyAlignment="1">
      <alignment vertical="center"/>
    </xf>
    <xf numFmtId="38" fontId="46" fillId="0" borderId="44" xfId="1" applyFont="1" applyBorder="1" applyAlignment="1">
      <alignment horizontal="center" vertical="center"/>
    </xf>
    <xf numFmtId="0" fontId="45" fillId="0" borderId="0" xfId="0" applyFont="1">
      <alignment vertical="center"/>
    </xf>
    <xf numFmtId="0" fontId="45" fillId="0" borderId="16" xfId="0" applyFont="1" applyBorder="1">
      <alignment vertical="center"/>
    </xf>
    <xf numFmtId="0" fontId="48" fillId="0" borderId="2" xfId="0" applyFont="1" applyBorder="1">
      <alignment vertical="center"/>
    </xf>
    <xf numFmtId="0" fontId="47" fillId="0" borderId="2" xfId="0" applyFont="1" applyBorder="1">
      <alignment vertical="center"/>
    </xf>
    <xf numFmtId="0" fontId="47" fillId="0" borderId="0" xfId="0" applyFont="1" applyBorder="1">
      <alignment vertical="center"/>
    </xf>
    <xf numFmtId="0" fontId="48" fillId="0" borderId="0" xfId="0" applyFont="1">
      <alignment vertical="center"/>
    </xf>
    <xf numFmtId="0" fontId="47" fillId="0" borderId="0" xfId="0" applyFont="1">
      <alignment vertical="center"/>
    </xf>
    <xf numFmtId="0" fontId="47" fillId="0" borderId="10" xfId="0" applyFont="1" applyBorder="1">
      <alignment vertical="center"/>
    </xf>
    <xf numFmtId="0" fontId="47" fillId="0" borderId="9" xfId="0" applyFont="1" applyBorder="1">
      <alignment vertical="center"/>
    </xf>
    <xf numFmtId="0" fontId="47" fillId="0" borderId="11" xfId="0" applyFont="1" applyBorder="1">
      <alignment vertical="center"/>
    </xf>
    <xf numFmtId="38" fontId="49" fillId="0" borderId="41" xfId="2" quotePrefix="1" applyNumberFormat="1" applyFont="1" applyBorder="1">
      <alignment vertical="center"/>
    </xf>
    <xf numFmtId="0" fontId="48" fillId="0" borderId="17" xfId="0" applyFont="1" applyBorder="1">
      <alignment vertical="center"/>
    </xf>
    <xf numFmtId="0" fontId="47" fillId="0" borderId="20" xfId="0" applyFont="1" applyBorder="1">
      <alignment vertical="center"/>
    </xf>
    <xf numFmtId="0" fontId="3"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0" borderId="0"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1" fillId="0" borderId="1" xfId="0" applyNumberFormat="1" applyFont="1" applyBorder="1" applyAlignment="1">
      <alignment horizontal="center" vertical="center" wrapText="1"/>
    </xf>
    <xf numFmtId="0" fontId="12" fillId="0" borderId="2" xfId="0" applyNumberFormat="1" applyFont="1" applyBorder="1" applyAlignment="1">
      <alignment horizontal="center" vertical="center"/>
    </xf>
    <xf numFmtId="0" fontId="12" fillId="0" borderId="3" xfId="0" applyNumberFormat="1" applyFont="1" applyBorder="1" applyAlignment="1">
      <alignment horizontal="center" vertical="center"/>
    </xf>
    <xf numFmtId="0" fontId="12" fillId="0" borderId="13" xfId="0" applyNumberFormat="1" applyFont="1" applyBorder="1" applyAlignment="1">
      <alignment horizontal="center" vertical="center"/>
    </xf>
    <xf numFmtId="0" fontId="12" fillId="0" borderId="0"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9" xfId="0" applyNumberFormat="1" applyFont="1" applyBorder="1" applyAlignment="1">
      <alignment horizontal="center" vertical="center"/>
    </xf>
    <xf numFmtId="0" fontId="12" fillId="0" borderId="10"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1" fillId="0" borderId="1" xfId="0" applyFont="1" applyBorder="1" applyAlignment="1">
      <alignment horizontal="center" vertical="center"/>
    </xf>
    <xf numFmtId="0" fontId="12" fillId="0" borderId="3"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6" fillId="0" borderId="2" xfId="0" applyFont="1" applyBorder="1" applyAlignment="1" applyProtection="1">
      <alignment vertical="center" shrinkToFit="1"/>
      <protection locked="0"/>
    </xf>
    <xf numFmtId="0" fontId="7" fillId="0" borderId="2"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0" fillId="0" borderId="20" xfId="0" applyBorder="1"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3" fillId="0" borderId="16" xfId="0" applyNumberFormat="1" applyFont="1" applyBorder="1" applyAlignment="1" applyProtection="1">
      <alignment horizontal="right" shrinkToFit="1"/>
      <protection locked="0"/>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53" xfId="0" applyFont="1" applyBorder="1" applyAlignment="1" applyProtection="1">
      <alignment horizontal="center" vertical="center" shrinkToFit="1"/>
      <protection locked="0"/>
    </xf>
    <xf numFmtId="0" fontId="12" fillId="0" borderId="16" xfId="0" applyFont="1" applyBorder="1" applyAlignment="1" applyProtection="1">
      <alignment horizontal="center" vertical="center" shrinkToFit="1"/>
      <protection locked="0"/>
    </xf>
    <xf numFmtId="0" fontId="12" fillId="0" borderId="16" xfId="0" applyFont="1" applyBorder="1" applyAlignment="1" applyProtection="1">
      <alignment horizontal="left" vertical="center"/>
      <protection locked="0"/>
    </xf>
    <xf numFmtId="0" fontId="12" fillId="0" borderId="57" xfId="0" applyFont="1" applyBorder="1" applyAlignment="1" applyProtection="1">
      <alignment horizontal="left" vertical="center"/>
      <protection locked="0"/>
    </xf>
    <xf numFmtId="0" fontId="17" fillId="0" borderId="16" xfId="0" applyFont="1" applyBorder="1" applyAlignment="1" applyProtection="1">
      <alignment horizontal="right"/>
      <protection locked="0"/>
    </xf>
    <xf numFmtId="0" fontId="12" fillId="0" borderId="41" xfId="0" applyFont="1" applyBorder="1" applyAlignment="1" applyProtection="1">
      <alignment horizontal="left" vertical="center"/>
      <protection locked="0"/>
    </xf>
    <xf numFmtId="0" fontId="12" fillId="0" borderId="42" xfId="0" applyFont="1" applyBorder="1" applyAlignment="1" applyProtection="1">
      <alignment horizontal="left" vertical="center"/>
      <protection locked="0"/>
    </xf>
    <xf numFmtId="0" fontId="12" fillId="0" borderId="43" xfId="0" applyFont="1" applyBorder="1" applyAlignment="1" applyProtection="1">
      <alignment horizontal="left" vertical="center"/>
      <protection locked="0"/>
    </xf>
    <xf numFmtId="38" fontId="12" fillId="0" borderId="44" xfId="1" applyFont="1" applyBorder="1" applyAlignment="1" applyProtection="1">
      <alignment horizontal="right" vertical="center"/>
      <protection locked="0"/>
    </xf>
    <xf numFmtId="38" fontId="12" fillId="0" borderId="42" xfId="1" applyFont="1" applyBorder="1" applyAlignment="1" applyProtection="1">
      <alignment horizontal="right" vertical="center"/>
      <protection locked="0"/>
    </xf>
    <xf numFmtId="38" fontId="12" fillId="0" borderId="45" xfId="1" applyFont="1" applyBorder="1" applyAlignment="1" applyProtection="1">
      <alignment horizontal="right" vertical="center"/>
      <protection locked="0"/>
    </xf>
    <xf numFmtId="178" fontId="12" fillId="0" borderId="42" xfId="0" applyNumberFormat="1" applyFont="1" applyBorder="1" applyAlignment="1" applyProtection="1">
      <alignment horizontal="right" vertical="center"/>
      <protection locked="0"/>
    </xf>
    <xf numFmtId="178" fontId="12" fillId="0" borderId="45" xfId="0" applyNumberFormat="1" applyFont="1" applyBorder="1" applyAlignment="1" applyProtection="1">
      <alignment horizontal="right" vertical="center"/>
      <protection locked="0"/>
    </xf>
    <xf numFmtId="0" fontId="12" fillId="0" borderId="10" xfId="0" applyFont="1" applyBorder="1" applyAlignment="1">
      <alignment horizontal="center" vertical="center"/>
    </xf>
    <xf numFmtId="0" fontId="12" fillId="0" borderId="51" xfId="0" applyFont="1" applyBorder="1" applyAlignment="1">
      <alignment horizontal="center" vertical="center"/>
    </xf>
    <xf numFmtId="38" fontId="12" fillId="0" borderId="30" xfId="1" applyFont="1" applyBorder="1" applyAlignment="1">
      <alignment horizontal="right" vertical="center"/>
    </xf>
    <xf numFmtId="38" fontId="12" fillId="0" borderId="16" xfId="1" applyFont="1" applyBorder="1" applyAlignment="1">
      <alignment horizontal="right" vertical="center"/>
    </xf>
    <xf numFmtId="38" fontId="12" fillId="0" borderId="7" xfId="1" applyFont="1" applyBorder="1" applyAlignment="1">
      <alignment horizontal="right" vertical="center"/>
    </xf>
    <xf numFmtId="38" fontId="12" fillId="0" borderId="52" xfId="1" applyFont="1" applyBorder="1" applyAlignment="1">
      <alignment horizontal="right" vertical="center"/>
    </xf>
    <xf numFmtId="38" fontId="12" fillId="0" borderId="2" xfId="1" applyFont="1" applyBorder="1" applyAlignment="1" applyProtection="1">
      <alignment horizontal="center" vertical="center"/>
      <protection locked="0"/>
    </xf>
    <xf numFmtId="38" fontId="12" fillId="0" borderId="2" xfId="1" applyFont="1" applyBorder="1" applyAlignment="1">
      <alignment horizontal="right" vertical="center"/>
    </xf>
    <xf numFmtId="49" fontId="12" fillId="0" borderId="41" xfId="0" applyNumberFormat="1" applyFont="1" applyBorder="1" applyAlignment="1" applyProtection="1">
      <alignment horizontal="left" vertical="center"/>
      <protection locked="0"/>
    </xf>
    <xf numFmtId="49" fontId="12" fillId="0" borderId="42" xfId="0" applyNumberFormat="1" applyFont="1" applyBorder="1" applyAlignment="1" applyProtection="1">
      <alignment horizontal="left" vertical="center"/>
      <protection locked="0"/>
    </xf>
    <xf numFmtId="49" fontId="12" fillId="0" borderId="45" xfId="0" applyNumberFormat="1" applyFont="1" applyBorder="1" applyAlignment="1" applyProtection="1">
      <alignment horizontal="left" vertical="center"/>
      <protection locked="0"/>
    </xf>
    <xf numFmtId="0" fontId="12" fillId="0" borderId="46" xfId="0" applyFont="1" applyBorder="1" applyAlignment="1" applyProtection="1">
      <alignment horizontal="left" vertical="center"/>
      <protection locked="0"/>
    </xf>
    <xf numFmtId="0" fontId="12" fillId="0" borderId="47" xfId="0" applyFont="1" applyBorder="1" applyAlignment="1" applyProtection="1">
      <alignment horizontal="left" vertical="center"/>
      <protection locked="0"/>
    </xf>
    <xf numFmtId="0" fontId="12" fillId="0" borderId="48" xfId="0" applyFont="1" applyBorder="1" applyAlignment="1" applyProtection="1">
      <alignment horizontal="left" vertical="center"/>
      <protection locked="0"/>
    </xf>
    <xf numFmtId="38" fontId="12" fillId="0" borderId="49" xfId="1" applyFont="1" applyBorder="1" applyAlignment="1" applyProtection="1">
      <alignment horizontal="right" vertical="center"/>
      <protection locked="0"/>
    </xf>
    <xf numFmtId="38" fontId="12" fillId="0" borderId="47" xfId="1" applyFont="1" applyBorder="1" applyAlignment="1" applyProtection="1">
      <alignment horizontal="right" vertical="center"/>
      <protection locked="0"/>
    </xf>
    <xf numFmtId="38" fontId="12" fillId="0" borderId="50" xfId="1" applyFont="1" applyBorder="1" applyAlignment="1" applyProtection="1">
      <alignment horizontal="right" vertical="center"/>
      <protection locked="0"/>
    </xf>
    <xf numFmtId="178" fontId="12" fillId="0" borderId="47" xfId="0" applyNumberFormat="1" applyFont="1" applyBorder="1" applyAlignment="1" applyProtection="1">
      <alignment horizontal="right" vertical="center"/>
      <protection locked="0"/>
    </xf>
    <xf numFmtId="178" fontId="12" fillId="0" borderId="50" xfId="0" applyNumberFormat="1" applyFont="1" applyBorder="1" applyAlignment="1" applyProtection="1">
      <alignment horizontal="right" vertical="center"/>
      <protection locked="0"/>
    </xf>
    <xf numFmtId="49" fontId="12" fillId="0" borderId="46" xfId="0" applyNumberFormat="1" applyFont="1" applyBorder="1" applyAlignment="1" applyProtection="1">
      <alignment horizontal="left" vertical="center"/>
      <protection locked="0"/>
    </xf>
    <xf numFmtId="49" fontId="12" fillId="0" borderId="47" xfId="0" applyNumberFormat="1" applyFont="1" applyBorder="1" applyAlignment="1" applyProtection="1">
      <alignment horizontal="left" vertical="center"/>
      <protection locked="0"/>
    </xf>
    <xf numFmtId="49" fontId="12" fillId="0" borderId="50" xfId="0" applyNumberFormat="1" applyFont="1" applyBorder="1" applyAlignment="1" applyProtection="1">
      <alignment horizontal="left" vertical="center"/>
      <protection locked="0"/>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0" fillId="0" borderId="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11" fillId="0" borderId="1"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13" xfId="0" applyFont="1" applyBorder="1" applyAlignment="1">
      <alignment horizontal="center" vertical="center" textRotation="255"/>
    </xf>
    <xf numFmtId="0" fontId="11" fillId="0" borderId="14" xfId="0" applyFont="1" applyBorder="1" applyAlignment="1">
      <alignment horizontal="center" vertical="center" textRotation="255"/>
    </xf>
    <xf numFmtId="0" fontId="11" fillId="0" borderId="9"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4" xfId="0" applyFont="1" applyBorder="1" applyAlignment="1">
      <alignment horizontal="center" vertical="center" textRotation="255"/>
    </xf>
    <xf numFmtId="0" fontId="12" fillId="0" borderId="31" xfId="0" applyFont="1" applyBorder="1" applyAlignment="1">
      <alignment horizontal="center" vertical="center" textRotation="255"/>
    </xf>
    <xf numFmtId="0" fontId="12" fillId="0" borderId="5"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30" xfId="0" applyFont="1" applyBorder="1" applyAlignment="1" applyProtection="1">
      <alignment horizontal="right" vertical="center"/>
      <protection locked="0"/>
    </xf>
    <xf numFmtId="0" fontId="12" fillId="0" borderId="16" xfId="0" applyFont="1" applyBorder="1" applyAlignment="1" applyProtection="1">
      <alignment horizontal="right" vertical="center"/>
      <protection locked="0"/>
    </xf>
    <xf numFmtId="0" fontId="12" fillId="0" borderId="7" xfId="0" applyFont="1" applyBorder="1" applyAlignment="1" applyProtection="1">
      <alignment horizontal="right" vertical="center"/>
      <protection locked="0"/>
    </xf>
    <xf numFmtId="0" fontId="11" fillId="0" borderId="4" xfId="0" applyFont="1" applyBorder="1" applyAlignment="1" applyProtection="1">
      <alignment horizontal="center" vertical="center" textRotation="255"/>
      <protection locked="0"/>
    </xf>
    <xf numFmtId="0" fontId="12" fillId="0" borderId="31" xfId="0" applyFont="1" applyBorder="1" applyAlignment="1" applyProtection="1">
      <alignment horizontal="center" vertical="center" textRotation="255"/>
      <protection locked="0"/>
    </xf>
    <xf numFmtId="0" fontId="12" fillId="0" borderId="7"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38" fontId="12" fillId="0" borderId="33" xfId="1" applyFont="1" applyBorder="1" applyAlignment="1" applyProtection="1">
      <alignment horizontal="right" vertical="center"/>
      <protection locked="0"/>
    </xf>
    <xf numFmtId="38" fontId="12" fillId="0" borderId="2" xfId="1" applyFont="1" applyBorder="1" applyAlignment="1" applyProtection="1">
      <alignment horizontal="right" vertical="center"/>
      <protection locked="0"/>
    </xf>
    <xf numFmtId="38" fontId="12" fillId="0" borderId="3" xfId="1" applyFont="1" applyBorder="1" applyAlignment="1" applyProtection="1">
      <alignment horizontal="right" vertical="center"/>
      <protection locked="0"/>
    </xf>
    <xf numFmtId="0" fontId="12" fillId="0" borderId="26"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12" fillId="0" borderId="34" xfId="0" applyFont="1" applyBorder="1" applyAlignment="1" applyProtection="1">
      <alignment horizontal="left" vertical="center"/>
      <protection locked="0"/>
    </xf>
    <xf numFmtId="178" fontId="12" fillId="0" borderId="27" xfId="0" applyNumberFormat="1" applyFont="1" applyBorder="1" applyAlignment="1" applyProtection="1">
      <alignment horizontal="right" vertical="center"/>
      <protection locked="0"/>
    </xf>
    <xf numFmtId="178" fontId="12" fillId="0" borderId="28" xfId="0" applyNumberFormat="1" applyFont="1" applyBorder="1" applyAlignment="1" applyProtection="1">
      <alignment horizontal="right" vertical="center"/>
      <protection locked="0"/>
    </xf>
    <xf numFmtId="49" fontId="12" fillId="0" borderId="26" xfId="0" applyNumberFormat="1" applyFont="1" applyBorder="1" applyAlignment="1" applyProtection="1">
      <alignment horizontal="left" vertical="center"/>
      <protection locked="0"/>
    </xf>
    <xf numFmtId="49" fontId="12" fillId="0" borderId="27" xfId="0" applyNumberFormat="1" applyFont="1" applyBorder="1" applyAlignment="1" applyProtection="1">
      <alignment horizontal="left" vertical="center"/>
      <protection locked="0"/>
    </xf>
    <xf numFmtId="49" fontId="12" fillId="0" borderId="28" xfId="0" applyNumberFormat="1" applyFont="1" applyBorder="1" applyAlignment="1" applyProtection="1">
      <alignment horizontal="left" vertical="center"/>
      <protection locked="0"/>
    </xf>
    <xf numFmtId="38" fontId="12" fillId="0" borderId="39" xfId="1" applyFont="1" applyBorder="1" applyAlignment="1" applyProtection="1">
      <alignment horizontal="right" vertical="center"/>
      <protection locked="0"/>
    </xf>
    <xf numFmtId="38" fontId="12" fillId="0" borderId="37" xfId="1" applyFont="1" applyBorder="1" applyAlignment="1" applyProtection="1">
      <alignment horizontal="right" vertical="center"/>
      <protection locked="0"/>
    </xf>
    <xf numFmtId="38" fontId="12" fillId="0" borderId="40" xfId="1" applyFont="1" applyBorder="1" applyAlignment="1" applyProtection="1">
      <alignment horizontal="right" vertical="center"/>
      <protection locked="0"/>
    </xf>
    <xf numFmtId="49" fontId="0" fillId="0" borderId="16" xfId="0" applyNumberFormat="1" applyBorder="1" applyAlignment="1" applyProtection="1">
      <alignment horizontal="center" vertical="center"/>
      <protection locked="0"/>
    </xf>
    <xf numFmtId="177" fontId="0" fillId="0" borderId="16"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17"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179" fontId="0" fillId="0" borderId="2" xfId="0" applyNumberFormat="1" applyBorder="1" applyAlignment="1" applyProtection="1">
      <alignment horizontal="center" vertical="center"/>
      <protection locked="0"/>
    </xf>
    <xf numFmtId="179" fontId="0" fillId="0" borderId="10" xfId="0" applyNumberFormat="1"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6" fillId="0" borderId="10" xfId="0" applyFont="1" applyBorder="1" applyAlignment="1" applyProtection="1">
      <alignment vertical="center" shrinkToFit="1"/>
      <protection locked="0"/>
    </xf>
    <xf numFmtId="0" fontId="7" fillId="0" borderId="10" xfId="0" applyFont="1" applyBorder="1" applyAlignment="1" applyProtection="1">
      <alignment vertical="center" shrinkToFit="1"/>
      <protection locked="0"/>
    </xf>
    <xf numFmtId="0" fontId="7" fillId="0" borderId="11" xfId="0" applyFont="1" applyBorder="1" applyAlignment="1" applyProtection="1">
      <alignment vertical="center" shrinkToFit="1"/>
      <protection locked="0"/>
    </xf>
    <xf numFmtId="0" fontId="11" fillId="0" borderId="1" xfId="0" applyFont="1" applyBorder="1" applyAlignment="1">
      <alignment horizontal="center" vertical="center" wrapText="1"/>
    </xf>
    <xf numFmtId="0" fontId="11" fillId="0" borderId="13" xfId="0" applyFont="1" applyBorder="1" applyAlignment="1">
      <alignment horizontal="center" vertical="center"/>
    </xf>
    <xf numFmtId="0" fontId="0" fillId="0" borderId="2" xfId="0" applyBorder="1" applyAlignment="1" applyProtection="1">
      <alignment horizontal="left" vertical="center"/>
    </xf>
    <xf numFmtId="0" fontId="0" fillId="0" borderId="1" xfId="0" applyBorder="1" applyAlignment="1">
      <alignment horizontal="right" vertical="center"/>
    </xf>
    <xf numFmtId="0" fontId="0" fillId="0" borderId="2" xfId="0" applyBorder="1" applyAlignment="1">
      <alignment horizontal="right" vertical="center"/>
    </xf>
    <xf numFmtId="0" fontId="11" fillId="0" borderId="13" xfId="0" applyFont="1" applyBorder="1" applyAlignment="1" applyProtection="1">
      <alignment horizontal="left" vertical="top" indent="1" shrinkToFit="1"/>
      <protection locked="0"/>
    </xf>
    <xf numFmtId="0" fontId="11" fillId="0" borderId="0" xfId="0" applyFont="1" applyBorder="1" applyAlignment="1" applyProtection="1">
      <alignment horizontal="left" vertical="top" indent="1" shrinkToFit="1"/>
      <protection locked="0"/>
    </xf>
    <xf numFmtId="0" fontId="11" fillId="0" borderId="14" xfId="0" applyFont="1" applyBorder="1" applyAlignment="1" applyProtection="1">
      <alignment horizontal="left" vertical="top" indent="1" shrinkToFit="1"/>
      <protection locked="0"/>
    </xf>
    <xf numFmtId="0" fontId="0" fillId="0" borderId="13" xfId="0" applyBorder="1" applyAlignment="1">
      <alignment horizontal="center" vertical="center" shrinkToFit="1"/>
    </xf>
    <xf numFmtId="0" fontId="0" fillId="0" borderId="0" xfId="0" applyBorder="1" applyAlignment="1">
      <alignment horizontal="center" vertical="center" shrinkToFit="1"/>
    </xf>
    <xf numFmtId="0" fontId="0" fillId="0" borderId="2" xfId="0" applyBorder="1" applyAlignment="1">
      <alignment horizontal="left" vertical="center" shrinkToFit="1"/>
    </xf>
    <xf numFmtId="0" fontId="14" fillId="0" borderId="3" xfId="0" applyFont="1" applyBorder="1" applyAlignment="1">
      <alignment horizontal="center" vertical="center" wrapText="1"/>
    </xf>
    <xf numFmtId="0" fontId="15" fillId="0" borderId="11" xfId="0" applyFont="1" applyBorder="1" applyAlignment="1">
      <alignment horizontal="center" vertical="center"/>
    </xf>
    <xf numFmtId="0" fontId="0" fillId="0" borderId="9" xfId="0" applyBorder="1" applyAlignment="1" applyProtection="1">
      <alignment horizontal="left" vertical="center" indent="1" shrinkToFit="1"/>
      <protection locked="0"/>
    </xf>
    <xf numFmtId="0" fontId="0" fillId="0" borderId="10" xfId="0" applyBorder="1" applyAlignment="1" applyProtection="1">
      <alignment horizontal="left" vertical="center" indent="1" shrinkToFit="1"/>
      <protection locked="0"/>
    </xf>
    <xf numFmtId="176" fontId="0" fillId="0" borderId="8" xfId="0" applyNumberFormat="1" applyBorder="1" applyAlignment="1" applyProtection="1">
      <alignment horizontal="center" vertical="center"/>
      <protection locked="0"/>
    </xf>
    <xf numFmtId="20" fontId="11" fillId="0" borderId="9" xfId="0" applyNumberFormat="1"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Border="1" applyAlignment="1">
      <alignment horizontal="left" vertical="center" shrinkToFit="1"/>
    </xf>
    <xf numFmtId="0" fontId="0" fillId="0" borderId="14" xfId="0" applyBorder="1" applyAlignment="1">
      <alignment horizontal="left" vertical="center" shrinkToFit="1"/>
    </xf>
    <xf numFmtId="0" fontId="0" fillId="0" borderId="11" xfId="0" applyBorder="1" applyAlignment="1" applyProtection="1">
      <alignment horizontal="left" vertical="center" indent="1" shrinkToFit="1"/>
      <protection locked="0"/>
    </xf>
    <xf numFmtId="0" fontId="0" fillId="0" borderId="10"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49" fontId="7" fillId="0" borderId="1" xfId="0" applyNumberFormat="1" applyFont="1" applyBorder="1" applyAlignment="1">
      <alignment horizontal="center" vertical="center" wrapText="1"/>
    </xf>
    <xf numFmtId="49" fontId="7" fillId="0" borderId="3"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11" fillId="0" borderId="5"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3"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5" fillId="0" borderId="4" xfId="0" applyFont="1" applyBorder="1" applyAlignment="1">
      <alignment horizontal="center" vertical="center" textRotation="255" shrinkToFit="1"/>
    </xf>
    <xf numFmtId="0" fontId="5" fillId="0" borderId="12" xfId="0" applyFont="1" applyBorder="1" applyAlignment="1">
      <alignment horizontal="center" vertical="center" textRotation="255"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12" fillId="0" borderId="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0" fillId="0" borderId="8" xfId="0" applyBorder="1" applyAlignment="1">
      <alignment horizontal="center" vertical="center" shrinkToFi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19" xfId="0" applyFont="1" applyBorder="1" applyAlignment="1">
      <alignment horizontal="left" vertical="center" wrapText="1"/>
    </xf>
    <xf numFmtId="0" fontId="5"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0" fillId="0" borderId="1" xfId="0"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4" fillId="0" borderId="3" xfId="0" applyFont="1" applyBorder="1" applyAlignment="1">
      <alignment horizontal="center" vertical="center"/>
    </xf>
    <xf numFmtId="0" fontId="48" fillId="0" borderId="8" xfId="0" applyFont="1" applyBorder="1" applyAlignment="1">
      <alignment horizontal="center" vertical="center"/>
    </xf>
    <xf numFmtId="0" fontId="47" fillId="0" borderId="8" xfId="0" applyFont="1" applyBorder="1" applyAlignment="1">
      <alignment horizontal="center" vertical="center"/>
    </xf>
    <xf numFmtId="0" fontId="47" fillId="0" borderId="9" xfId="0" applyFont="1" applyBorder="1" applyAlignment="1">
      <alignment horizontal="center" vertical="center"/>
    </xf>
    <xf numFmtId="0" fontId="47" fillId="0" borderId="10"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9" fillId="0" borderId="13" xfId="0" applyFont="1" applyBorder="1" applyAlignment="1">
      <alignment horizontal="center" vertical="center"/>
    </xf>
    <xf numFmtId="0" fontId="29" fillId="0" borderId="0" xfId="0" applyFont="1" applyBorder="1" applyAlignment="1">
      <alignment horizontal="center" vertical="center"/>
    </xf>
    <xf numFmtId="0" fontId="47" fillId="0" borderId="10" xfId="0" applyFont="1" applyBorder="1" applyAlignment="1">
      <alignment horizontal="left" vertical="center"/>
    </xf>
    <xf numFmtId="49" fontId="47" fillId="0" borderId="16" xfId="0" applyNumberFormat="1" applyFont="1" applyBorder="1" applyAlignment="1">
      <alignment horizontal="center" vertical="center"/>
    </xf>
    <xf numFmtId="0" fontId="47" fillId="0" borderId="16" xfId="0" applyFont="1" applyBorder="1" applyAlignment="1">
      <alignment horizontal="center" vertical="center"/>
    </xf>
    <xf numFmtId="49" fontId="47" fillId="0" borderId="7" xfId="0" applyNumberFormat="1" applyFont="1" applyBorder="1" applyAlignment="1">
      <alignment horizontal="center" vertical="center"/>
    </xf>
    <xf numFmtId="0" fontId="11" fillId="0" borderId="5" xfId="0" applyFont="1" applyBorder="1" applyAlignment="1">
      <alignment horizontal="center" vertical="center" shrinkToFit="1"/>
    </xf>
    <xf numFmtId="0" fontId="11" fillId="0" borderId="7" xfId="0" applyFont="1" applyBorder="1" applyAlignment="1">
      <alignment horizontal="center" vertical="center" shrinkToFit="1"/>
    </xf>
    <xf numFmtId="49" fontId="47" fillId="0" borderId="5" xfId="2" applyNumberFormat="1" applyFont="1" applyBorder="1" applyAlignment="1">
      <alignment horizontal="left" vertical="center" indent="1"/>
    </xf>
    <xf numFmtId="49" fontId="47" fillId="0" borderId="16" xfId="0" applyNumberFormat="1" applyFont="1" applyBorder="1" applyAlignment="1">
      <alignment horizontal="left" vertical="center" indent="1"/>
    </xf>
    <xf numFmtId="49" fontId="47" fillId="0" borderId="7" xfId="0" applyNumberFormat="1" applyFont="1" applyBorder="1" applyAlignment="1">
      <alignment horizontal="left" vertical="center" indent="1"/>
    </xf>
    <xf numFmtId="49" fontId="0" fillId="0" borderId="16" xfId="0" applyNumberFormat="1" applyBorder="1" applyAlignment="1">
      <alignment horizontal="center" vertical="center"/>
    </xf>
    <xf numFmtId="49" fontId="0" fillId="0" borderId="7" xfId="0" applyNumberFormat="1" applyBorder="1" applyAlignment="1">
      <alignment horizontal="center" vertical="center"/>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left" vertical="center" wrapText="1"/>
    </xf>
    <xf numFmtId="0" fontId="0" fillId="0" borderId="2" xfId="0" applyBorder="1" applyAlignment="1">
      <alignment horizontal="distributed" vertical="center"/>
    </xf>
    <xf numFmtId="0" fontId="12" fillId="0" borderId="1" xfId="0" applyFont="1" applyBorder="1" applyAlignment="1">
      <alignment horizontal="center" vertical="center" wrapText="1"/>
    </xf>
    <xf numFmtId="0" fontId="0" fillId="0" borderId="10" xfId="0" applyBorder="1" applyAlignment="1">
      <alignment horizontal="distributed" vertical="center"/>
    </xf>
    <xf numFmtId="49" fontId="0" fillId="0" borderId="16" xfId="0" applyNumberFormat="1" applyBorder="1" applyAlignment="1">
      <alignment horizontal="center" vertical="center" shrinkToFit="1"/>
    </xf>
    <xf numFmtId="177" fontId="0" fillId="0" borderId="16" xfId="0" applyNumberFormat="1" applyBorder="1" applyAlignment="1">
      <alignment horizontal="center" vertical="center" shrinkToFit="1"/>
    </xf>
    <xf numFmtId="38" fontId="45" fillId="0" borderId="44" xfId="1" applyFont="1" applyBorder="1" applyAlignment="1">
      <alignment horizontal="right" vertical="center"/>
    </xf>
    <xf numFmtId="38" fontId="45" fillId="0" borderId="42" xfId="1" applyFont="1" applyBorder="1" applyAlignment="1">
      <alignment horizontal="right" vertical="center"/>
    </xf>
    <xf numFmtId="38" fontId="45" fillId="0" borderId="45" xfId="1" applyFont="1" applyBorder="1" applyAlignment="1">
      <alignment horizontal="right" vertic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11" xfId="0" applyFont="1" applyBorder="1" applyAlignment="1">
      <alignment horizontal="center" vertical="center"/>
    </xf>
    <xf numFmtId="0" fontId="47" fillId="0" borderId="2" xfId="0" applyFont="1" applyBorder="1" applyAlignment="1">
      <alignment horizontal="left" vertical="center" wrapText="1"/>
    </xf>
    <xf numFmtId="0" fontId="47" fillId="0" borderId="2" xfId="0" applyFont="1" applyBorder="1" applyAlignment="1">
      <alignment horizontal="left" vertical="center"/>
    </xf>
    <xf numFmtId="0" fontId="12" fillId="0" borderId="30" xfId="0" applyFont="1" applyBorder="1" applyAlignment="1">
      <alignment horizontal="right" vertical="center"/>
    </xf>
    <xf numFmtId="0" fontId="12" fillId="0" borderId="16" xfId="0" applyFont="1" applyBorder="1" applyAlignment="1">
      <alignment horizontal="right" vertical="center"/>
    </xf>
    <xf numFmtId="0" fontId="12" fillId="0" borderId="7" xfId="0" applyFont="1" applyBorder="1" applyAlignment="1">
      <alignment horizontal="right" vertical="center"/>
    </xf>
    <xf numFmtId="0" fontId="12" fillId="0" borderId="32"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38" fontId="31" fillId="0" borderId="33" xfId="1" applyFont="1" applyBorder="1" applyAlignment="1">
      <alignment horizontal="right" vertical="center"/>
    </xf>
    <xf numFmtId="38" fontId="31" fillId="0" borderId="2" xfId="1" applyFont="1" applyBorder="1" applyAlignment="1">
      <alignment horizontal="right" vertical="center"/>
    </xf>
    <xf numFmtId="38" fontId="31" fillId="0" borderId="3" xfId="1" applyFont="1" applyBorder="1" applyAlignment="1">
      <alignment horizontal="right" vertical="center"/>
    </xf>
    <xf numFmtId="0" fontId="12" fillId="0" borderId="7" xfId="0" applyFont="1" applyBorder="1" applyAlignment="1">
      <alignment horizontal="center" vertical="center"/>
    </xf>
    <xf numFmtId="0" fontId="45" fillId="0" borderId="41" xfId="0" applyFont="1" applyBorder="1" applyAlignment="1">
      <alignment horizontal="left" vertical="center" wrapText="1"/>
    </xf>
    <xf numFmtId="0" fontId="45" fillId="0" borderId="42" xfId="0" applyFont="1" applyBorder="1" applyAlignment="1">
      <alignment horizontal="left" vertical="center" wrapText="1"/>
    </xf>
    <xf numFmtId="0" fontId="45" fillId="0" borderId="43" xfId="0" applyFont="1" applyBorder="1" applyAlignment="1">
      <alignment horizontal="left" vertical="center" wrapText="1"/>
    </xf>
    <xf numFmtId="38" fontId="45" fillId="0" borderId="27" xfId="1" applyFont="1" applyBorder="1" applyAlignment="1">
      <alignment horizontal="right" vertical="center"/>
    </xf>
    <xf numFmtId="38" fontId="45" fillId="0" borderId="28" xfId="1" applyFont="1" applyBorder="1" applyAlignment="1">
      <alignment horizontal="right" vertical="center"/>
    </xf>
    <xf numFmtId="38" fontId="45" fillId="0" borderId="39" xfId="1" applyFont="1" applyBorder="1" applyAlignment="1">
      <alignment horizontal="right" vertical="center"/>
    </xf>
    <xf numFmtId="38" fontId="45" fillId="0" borderId="37" xfId="1" applyFont="1" applyBorder="1" applyAlignment="1">
      <alignment horizontal="right" vertical="center"/>
    </xf>
    <xf numFmtId="38" fontId="45" fillId="0" borderId="40" xfId="1" applyFont="1" applyBorder="1" applyAlignment="1">
      <alignment horizontal="right" vertical="center"/>
    </xf>
    <xf numFmtId="38" fontId="45" fillId="0" borderId="49" xfId="1" applyFont="1" applyBorder="1" applyAlignment="1">
      <alignment horizontal="right" vertical="center"/>
    </xf>
    <xf numFmtId="38" fontId="45" fillId="0" borderId="47" xfId="1" applyFont="1" applyBorder="1" applyAlignment="1">
      <alignment horizontal="right" vertical="center"/>
    </xf>
    <xf numFmtId="38" fontId="45" fillId="0" borderId="50" xfId="1" applyFont="1" applyBorder="1" applyAlignment="1">
      <alignment horizontal="right" vertical="center"/>
    </xf>
    <xf numFmtId="38" fontId="12" fillId="0" borderId="49" xfId="1" applyFont="1" applyBorder="1" applyAlignment="1">
      <alignment horizontal="right" vertical="center"/>
    </xf>
    <xf numFmtId="38" fontId="12" fillId="0" borderId="47" xfId="1" applyFont="1" applyBorder="1" applyAlignment="1">
      <alignment horizontal="right" vertical="center"/>
    </xf>
    <xf numFmtId="38" fontId="12" fillId="0" borderId="50" xfId="1" applyFont="1" applyBorder="1" applyAlignment="1">
      <alignment horizontal="right" vertical="center"/>
    </xf>
    <xf numFmtId="0" fontId="10" fillId="0" borderId="16" xfId="0" applyFont="1" applyBorder="1" applyAlignment="1">
      <alignment horizontal="center" vertical="top"/>
    </xf>
    <xf numFmtId="38" fontId="45" fillId="0" borderId="52" xfId="1" applyFont="1" applyBorder="1" applyAlignment="1">
      <alignment horizontal="right" vertical="center"/>
    </xf>
    <xf numFmtId="38" fontId="45" fillId="0" borderId="16" xfId="1" applyFont="1" applyBorder="1" applyAlignment="1">
      <alignment horizontal="right" vertical="center"/>
    </xf>
    <xf numFmtId="38" fontId="45" fillId="0" borderId="7" xfId="1" applyFont="1" applyBorder="1" applyAlignment="1">
      <alignment horizontal="right" vertical="center"/>
    </xf>
    <xf numFmtId="38" fontId="45" fillId="0" borderId="2" xfId="1" applyFont="1" applyBorder="1" applyAlignment="1">
      <alignment horizontal="center" vertical="center"/>
    </xf>
    <xf numFmtId="0" fontId="10" fillId="0" borderId="16" xfId="0" applyFont="1" applyBorder="1" applyAlignment="1">
      <alignment horizontal="center" vertical="top" wrapText="1"/>
    </xf>
    <xf numFmtId="38" fontId="45" fillId="0" borderId="30" xfId="1" applyFont="1" applyBorder="1" applyAlignment="1">
      <alignment horizontal="right" vertical="center"/>
    </xf>
    <xf numFmtId="0" fontId="0" fillId="0" borderId="0" xfId="0" applyAlignment="1">
      <alignment horizontal="right" vertical="center"/>
    </xf>
    <xf numFmtId="0" fontId="24" fillId="0" borderId="0" xfId="0" applyFont="1" applyAlignment="1">
      <alignment horizontal="center" vertical="center"/>
    </xf>
    <xf numFmtId="0" fontId="26" fillId="5" borderId="5"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7" xfId="0" applyFont="1" applyFill="1" applyBorder="1" applyAlignment="1">
      <alignment horizontal="center" vertical="center" wrapText="1"/>
    </xf>
    <xf numFmtId="49" fontId="3" fillId="0" borderId="4" xfId="0" applyNumberFormat="1" applyFont="1" applyBorder="1" applyAlignment="1">
      <alignment horizontal="left" vertical="top" wrapText="1"/>
    </xf>
    <xf numFmtId="49" fontId="3" fillId="0" borderId="31" xfId="0" applyNumberFormat="1" applyFont="1" applyBorder="1" applyAlignment="1">
      <alignment horizontal="left" vertical="top" wrapText="1"/>
    </xf>
    <xf numFmtId="0" fontId="3" fillId="0" borderId="31" xfId="0" applyFont="1" applyBorder="1" applyAlignment="1">
      <alignment vertical="top" wrapText="1"/>
    </xf>
    <xf numFmtId="0" fontId="0" fillId="0" borderId="31" xfId="0" applyBorder="1" applyAlignment="1">
      <alignment vertical="top" wrapText="1"/>
    </xf>
    <xf numFmtId="0" fontId="3" fillId="6" borderId="4" xfId="0" applyFont="1" applyFill="1" applyBorder="1" applyAlignment="1">
      <alignment vertical="top" wrapText="1"/>
    </xf>
    <xf numFmtId="0" fontId="0" fillId="6" borderId="31" xfId="0" applyFill="1" applyBorder="1" applyAlignment="1">
      <alignment vertical="top" wrapText="1"/>
    </xf>
    <xf numFmtId="0" fontId="3" fillId="7" borderId="63" xfId="0" applyFont="1" applyFill="1" applyBorder="1" applyAlignment="1">
      <alignment vertical="top" wrapText="1"/>
    </xf>
    <xf numFmtId="0" fontId="0" fillId="7" borderId="66" xfId="0" applyFill="1" applyBorder="1" applyAlignment="1">
      <alignment vertical="top" wrapText="1"/>
    </xf>
    <xf numFmtId="0" fontId="3" fillId="8" borderId="31" xfId="0" applyFont="1" applyFill="1" applyBorder="1" applyAlignment="1">
      <alignment horizontal="left" vertical="center" wrapText="1"/>
    </xf>
    <xf numFmtId="0" fontId="3" fillId="9" borderId="63" xfId="0" applyFont="1" applyFill="1" applyBorder="1" applyAlignment="1">
      <alignment horizontal="left" vertical="center" wrapText="1"/>
    </xf>
    <xf numFmtId="0" fontId="0" fillId="9" borderId="66" xfId="0" applyFill="1" applyBorder="1" applyAlignment="1">
      <alignment horizontal="left" vertical="center" wrapText="1"/>
    </xf>
    <xf numFmtId="0" fontId="0" fillId="0" borderId="0" xfId="0" applyAlignment="1">
      <alignment horizontal="left" vertical="center"/>
    </xf>
    <xf numFmtId="0" fontId="3" fillId="0" borderId="0" xfId="0" applyFont="1" applyAlignment="1">
      <alignment horizontal="center" vertical="top"/>
    </xf>
  </cellXfs>
  <cellStyles count="3">
    <cellStyle name="ハイパーリンク" xfId="2" builtinId="8"/>
    <cellStyle name="桁区切り" xfId="1" builtinId="6"/>
    <cellStyle name="標準" xfId="0" builtinId="0"/>
  </cellStyles>
  <dxfs count="4">
    <dxf>
      <font>
        <color theme="9" tint="0.39994506668294322"/>
      </font>
    </dxf>
    <dxf>
      <font>
        <color theme="9" tint="0.39994506668294322"/>
      </font>
    </dxf>
    <dxf>
      <font>
        <color theme="9" tint="0.39994506668294322"/>
      </font>
    </dxf>
    <dxf>
      <font>
        <color theme="9" tint="0.39994506668294322"/>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238125</xdr:colOff>
      <xdr:row>35</xdr:row>
      <xdr:rowOff>9524</xdr:rowOff>
    </xdr:from>
    <xdr:to>
      <xdr:col>10</xdr:col>
      <xdr:colOff>590551</xdr:colOff>
      <xdr:row>51</xdr:row>
      <xdr:rowOff>95249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8125" y="6010274"/>
          <a:ext cx="7210426" cy="2828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864000" algn="l">
            <a:buFontTx/>
            <a:buNone/>
          </a:pPr>
          <a:r>
            <a:rPr kumimoji="1" lang="en-US" altLang="ja-JP" sz="1200"/>
            <a:t>《</a:t>
          </a:r>
          <a:r>
            <a:rPr kumimoji="1" lang="ja-JP" altLang="en-US" sz="1200"/>
            <a:t>申請事務手続きについて</a:t>
          </a:r>
          <a:r>
            <a:rPr kumimoji="1" lang="en-US" altLang="ja-JP" sz="1200"/>
            <a:t>》</a:t>
          </a:r>
          <a:br>
            <a:rPr kumimoji="1" lang="en-US" altLang="ja-JP" sz="1200"/>
          </a:br>
          <a:br>
            <a:rPr kumimoji="1" lang="en-US" altLang="ja-JP" sz="1200"/>
          </a:br>
          <a:r>
            <a:rPr kumimoji="1" lang="ja-JP" altLang="en-US" sz="1200"/>
            <a:t>・　募集期間　　令和４年１１月１５日（火）から令和５年１月２０日（金）</a:t>
          </a:r>
          <a:br>
            <a:rPr kumimoji="1" lang="en-US" altLang="ja-JP" sz="1200"/>
          </a:br>
          <a:br>
            <a:rPr kumimoji="1" lang="en-US" altLang="ja-JP" sz="1200"/>
          </a:br>
          <a:r>
            <a:rPr kumimoji="1" lang="ja-JP" altLang="en-US" sz="1200"/>
            <a:t>・　申請方法　　裏面の「記載例」を参考に活動内容を簡潔にまとめ、６００字以内で記入してください。</a:t>
          </a:r>
          <a:br>
            <a:rPr kumimoji="1" lang="en-US" altLang="ja-JP" sz="1200"/>
          </a:br>
          <a:r>
            <a:rPr kumimoji="1" lang="ja-JP" altLang="en-US" sz="1200"/>
            <a:t>　　　　　　　　　  目指す目標などを記載してください。</a:t>
          </a:r>
          <a:br>
            <a:rPr kumimoji="1" lang="en-US" altLang="ja-JP" sz="1200"/>
          </a:br>
          <a:br>
            <a:rPr kumimoji="1" lang="en-US" altLang="ja-JP" sz="1200"/>
          </a:br>
          <a:r>
            <a:rPr kumimoji="1" lang="ja-JP" altLang="en-US" sz="1200"/>
            <a:t>　　　　　　①　「助成事業申請書」等は、マルセン財団ＨＰからダウンロードしてください。</a:t>
          </a:r>
          <a:br>
            <a:rPr kumimoji="1" lang="en-US" altLang="ja-JP" sz="1200"/>
          </a:br>
          <a:r>
            <a:rPr kumimoji="1" lang="ja-JP" altLang="en-US" sz="1200"/>
            <a:t>　　　　　　　　　（Ｅｘｃｅｌ様式に簡単な数式が組み込まれています。）</a:t>
          </a:r>
          <a:br>
            <a:rPr kumimoji="1" lang="en-US" altLang="ja-JP" sz="1200"/>
          </a:br>
          <a:r>
            <a:rPr kumimoji="1" lang="ja-JP" altLang="en-US" sz="1200"/>
            <a:t>　　　　　　②　Ｅｘｃｅｌ様式で作成した申請書を</a:t>
          </a:r>
          <a:r>
            <a:rPr kumimoji="1" lang="en-US" altLang="ja-JP" sz="1200"/>
            <a:t>11</a:t>
          </a:r>
          <a:r>
            <a:rPr kumimoji="1" lang="ja-JP" altLang="en-US" sz="1200"/>
            <a:t>ポイント以上で印字し、提出してください。</a:t>
          </a:r>
          <a:br>
            <a:rPr kumimoji="1" lang="en-US" altLang="ja-JP" sz="1200"/>
          </a:br>
          <a:r>
            <a:rPr kumimoji="1" lang="ja-JP" altLang="en-US" sz="1200"/>
            <a:t>　　　　　　　　　（Ｅｘｃｅｌ文書をメール送信のみも可）</a:t>
          </a:r>
          <a:br>
            <a:rPr kumimoji="1" lang="en-US" altLang="ja-JP" sz="1200"/>
          </a:br>
          <a:r>
            <a:rPr kumimoji="1" lang="ja-JP" altLang="en-US" sz="1200"/>
            <a:t>　　　　　　③　参考となるカタログ等は、申請書に添付してください。</a:t>
          </a:r>
          <a:br>
            <a:rPr kumimoji="1" lang="en-US" altLang="ja-JP" sz="1200"/>
          </a:br>
          <a:r>
            <a:rPr kumimoji="1" lang="ja-JP" altLang="en-US" sz="1200"/>
            <a:t>　　　　　　</a:t>
          </a:r>
          <a:br>
            <a:rPr kumimoji="1" lang="en-US" altLang="ja-JP" sz="1200"/>
          </a:br>
          <a:br>
            <a:rPr kumimoji="1" lang="en-US" altLang="ja-JP" sz="1200"/>
          </a:br>
          <a:br>
            <a:rPr kumimoji="1" lang="en-US" altLang="ja-JP" sz="1200"/>
          </a:br>
          <a:r>
            <a:rPr kumimoji="1" lang="ja-JP" altLang="en-US" sz="1200"/>
            <a:t>　　　　　　　　　　　　　　　　　　　　　　　　　　　　　　　　</a:t>
          </a:r>
          <a:br>
            <a:rPr kumimoji="1" lang="en-US" altLang="ja-JP" sz="1200">
              <a:solidFill>
                <a:schemeClr val="tx1"/>
              </a:solidFill>
            </a:rPr>
          </a:br>
          <a:endParaRPr kumimoji="1" lang="ja-JP" altLang="en-US" sz="1200">
            <a:solidFill>
              <a:schemeClr val="tx1"/>
            </a:solidFill>
          </a:endParaRPr>
        </a:p>
      </xdr:txBody>
    </xdr:sp>
    <xdr:clientData/>
  </xdr:twoCellAnchor>
  <xdr:oneCellAnchor>
    <xdr:from>
      <xdr:col>0</xdr:col>
      <xdr:colOff>638175</xdr:colOff>
      <xdr:row>4</xdr:row>
      <xdr:rowOff>38099</xdr:rowOff>
    </xdr:from>
    <xdr:ext cx="5743575" cy="337185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38175" y="723899"/>
          <a:ext cx="5743575" cy="3371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pPr marL="0" indent="0" algn="ctr">
            <a:buFont typeface="Arial" panose="020B0604020202020204" pitchFamily="34" charset="0"/>
            <a:buNone/>
          </a:pPr>
          <a:r>
            <a:rPr kumimoji="1" lang="ja-JP" altLang="en-US" sz="3200"/>
            <a:t>令和</a:t>
          </a:r>
          <a:r>
            <a:rPr kumimoji="1" lang="en-US" altLang="ja-JP" sz="3200"/>
            <a:t>5</a:t>
          </a:r>
          <a:r>
            <a:rPr kumimoji="1" lang="ja-JP" altLang="en-US" sz="3200"/>
            <a:t>年度</a:t>
          </a:r>
          <a:br>
            <a:rPr kumimoji="1" lang="en-US" altLang="ja-JP" sz="3200"/>
          </a:br>
          <a:br>
            <a:rPr kumimoji="1" lang="en-US" altLang="ja-JP" sz="3200"/>
          </a:br>
          <a:br>
            <a:rPr kumimoji="1" lang="en-US" altLang="ja-JP" sz="3200"/>
          </a:br>
          <a:r>
            <a:rPr lang="ja-JP" altLang="en-US" sz="3200" b="1">
              <a:effectLst/>
            </a:rPr>
            <a:t>スポーツ・文化活動助成事業</a:t>
          </a:r>
          <a:endParaRPr kumimoji="1" lang="ja-JP" altLang="en-US" sz="3200"/>
        </a:p>
      </xdr:txBody>
    </xdr:sp>
    <xdr:clientData/>
  </xdr:oneCellAnchor>
  <xdr:twoCellAnchor>
    <xdr:from>
      <xdr:col>0</xdr:col>
      <xdr:colOff>257175</xdr:colOff>
      <xdr:row>24</xdr:row>
      <xdr:rowOff>76201</xdr:rowOff>
    </xdr:from>
    <xdr:to>
      <xdr:col>10</xdr:col>
      <xdr:colOff>419100</xdr:colOff>
      <xdr:row>31</xdr:row>
      <xdr:rowOff>85725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57175" y="4191001"/>
          <a:ext cx="7019925" cy="120967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lang="ja-JP" altLang="en-US" sz="1200" b="1"/>
            <a:t>あなたのスポーツや文化への情熱を応援します</a:t>
          </a:r>
        </a:p>
        <a:p>
          <a:r>
            <a:rPr lang="ja-JP" altLang="en-US" sz="1200"/>
            <a:t>　岡山県のスポーツ・文化の振興及び発展に貢献することを目的として、当該年度において、スポーツ・文化活動に助成し、その活動が活性化することを期待しています。</a:t>
          </a:r>
          <a:br>
            <a:rPr lang="ja-JP" altLang="en-US" sz="1200"/>
          </a:br>
          <a:r>
            <a:rPr lang="ja-JP" altLang="en-US" sz="1200"/>
            <a:t>　健康増進等を目的としたスポーツ活動・競技力向上等を目的としたスポーツ活動・豊かな心の形成を目的とした文化活動を募集し、委員により選考し、理事会で決定します。 </a:t>
          </a:r>
        </a:p>
        <a:p>
          <a:pPr marL="171450" indent="-171450">
            <a:buFont typeface="Arial" panose="020B0604020202020204" pitchFamily="34" charset="0"/>
            <a:buChar char="•"/>
          </a:pP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47625</xdr:colOff>
          <xdr:row>11</xdr:row>
          <xdr:rowOff>200025</xdr:rowOff>
        </xdr:from>
        <xdr:to>
          <xdr:col>26</xdr:col>
          <xdr:colOff>133350</xdr:colOff>
          <xdr:row>13</xdr:row>
          <xdr:rowOff>9525</xdr:rowOff>
        </xdr:to>
        <xdr:sp macro="" textlink="">
          <xdr:nvSpPr>
            <xdr:cNvPr id="1025" name="Check Box 1" descr="　同上（該当する場合は、　レ　を付してください。"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733</xdr:colOff>
          <xdr:row>54</xdr:row>
          <xdr:rowOff>216875</xdr:rowOff>
        </xdr:from>
        <xdr:to>
          <xdr:col>11</xdr:col>
          <xdr:colOff>161193</xdr:colOff>
          <xdr:row>56</xdr:row>
          <xdr:rowOff>10256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2228118" y="12438183"/>
              <a:ext cx="995729" cy="247650"/>
              <a:chOff x="2284533" y="12958396"/>
              <a:chExt cx="997933" cy="247650"/>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2284533" y="12959862"/>
                <a:ext cx="306998" cy="246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2773977" y="12958396"/>
                <a:ext cx="508489" cy="2447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54</xdr:row>
          <xdr:rowOff>0</xdr:rowOff>
        </xdr:from>
        <xdr:to>
          <xdr:col>11</xdr:col>
          <xdr:colOff>162658</xdr:colOff>
          <xdr:row>55</xdr:row>
          <xdr:rowOff>20516</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2227385" y="12221308"/>
              <a:ext cx="997927" cy="247650"/>
              <a:chOff x="2284535" y="12958396"/>
              <a:chExt cx="997927" cy="247650"/>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2284535" y="12959862"/>
                <a:ext cx="306998" cy="246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2773974" y="12958396"/>
                <a:ext cx="508488" cy="2447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56</xdr:row>
          <xdr:rowOff>0</xdr:rowOff>
        </xdr:from>
        <xdr:to>
          <xdr:col>11</xdr:col>
          <xdr:colOff>162658</xdr:colOff>
          <xdr:row>57</xdr:row>
          <xdr:rowOff>20515</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2227385" y="12675577"/>
              <a:ext cx="997927" cy="247650"/>
              <a:chOff x="2284535" y="12958396"/>
              <a:chExt cx="997927" cy="247650"/>
            </a:xfrm>
          </xdr:grpSpPr>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2284535" y="12959862"/>
                <a:ext cx="306998" cy="246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2773974" y="12958396"/>
                <a:ext cx="508488" cy="2447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grpSp>
        <xdr:clientData/>
      </xdr:twoCellAnchor>
    </mc:Choice>
    <mc:Fallback/>
  </mc:AlternateContent>
  <xdr:twoCellAnchor>
    <xdr:from>
      <xdr:col>24</xdr:col>
      <xdr:colOff>139211</xdr:colOff>
      <xdr:row>61</xdr:row>
      <xdr:rowOff>124558</xdr:rowOff>
    </xdr:from>
    <xdr:to>
      <xdr:col>24</xdr:col>
      <xdr:colOff>190500</xdr:colOff>
      <xdr:row>61</xdr:row>
      <xdr:rowOff>170277</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768611" y="14021533"/>
          <a:ext cx="51289" cy="4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endParaRPr kumimoji="1" lang="ja-JP" altLang="en-US" sz="1100"/>
        </a:p>
      </xdr:txBody>
    </xdr:sp>
    <xdr:clientData/>
  </xdr:twoCellAnchor>
  <xdr:twoCellAnchor>
    <xdr:from>
      <xdr:col>2</xdr:col>
      <xdr:colOff>271096</xdr:colOff>
      <xdr:row>21</xdr:row>
      <xdr:rowOff>7328</xdr:rowOff>
    </xdr:from>
    <xdr:to>
      <xdr:col>27</xdr:col>
      <xdr:colOff>271096</xdr:colOff>
      <xdr:row>33</xdr:row>
      <xdr:rowOff>43963</xdr:rowOff>
    </xdr:to>
    <xdr:sp macro="" textlink="" fLocksText="0">
      <xdr:nvSpPr>
        <xdr:cNvPr id="13" name="テキスト ボックス 12">
          <a:extLst>
            <a:ext uri="{FF2B5EF4-FFF2-40B4-BE49-F238E27FC236}">
              <a16:creationId xmlns:a16="http://schemas.microsoft.com/office/drawing/2014/main" id="{00000000-0008-0000-0100-00000D000000}"/>
            </a:ext>
          </a:extLst>
        </xdr:cNvPr>
        <xdr:cNvSpPr txBox="1"/>
      </xdr:nvSpPr>
      <xdr:spPr>
        <a:xfrm>
          <a:off x="827942" y="4777155"/>
          <a:ext cx="6960577" cy="276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indent="0" algn="l">
            <a:lnSpc>
              <a:spcPts val="1600"/>
            </a:lnSpc>
            <a:buFont typeface="Arial" panose="020B0604020202020204" pitchFamily="34" charset="0"/>
            <a:buNone/>
          </a:pPr>
          <a:endParaRPr kumimoji="1" lang="ja-JP" altLang="en-US" sz="1100"/>
        </a:p>
      </xdr:txBody>
    </xdr:sp>
    <xdr:clientData fLocksWithSheet="0"/>
  </xdr:twoCellAnchor>
  <xdr:twoCellAnchor>
    <xdr:from>
      <xdr:col>29</xdr:col>
      <xdr:colOff>29309</xdr:colOff>
      <xdr:row>39</xdr:row>
      <xdr:rowOff>21981</xdr:rowOff>
    </xdr:from>
    <xdr:to>
      <xdr:col>36</xdr:col>
      <xdr:colOff>0</xdr:colOff>
      <xdr:row>50</xdr:row>
      <xdr:rowOff>131885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323386" y="8836269"/>
          <a:ext cx="5180134" cy="2608385"/>
        </a:xfrm>
        <a:prstGeom prst="rect">
          <a:avLst/>
        </a:prstGeom>
        <a:solidFill>
          <a:schemeClr val="accent6">
            <a:lumMod val="20000"/>
            <a:lumOff val="80000"/>
          </a:schemeClr>
        </a:solidFill>
        <a:ln w="31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700"/>
            </a:lnSpc>
            <a:buFont typeface="Arial" panose="020B0604020202020204" pitchFamily="34" charset="0"/>
            <a:buNone/>
          </a:pPr>
          <a:r>
            <a:rPr kumimoji="1" lang="en-US" altLang="ja-JP" sz="1100"/>
            <a:t>【</a:t>
          </a:r>
          <a:r>
            <a:rPr kumimoji="1" lang="ja-JP" altLang="en-US" sz="1100"/>
            <a:t>科目と使途説明</a:t>
          </a:r>
          <a:r>
            <a:rPr kumimoji="1" lang="en-US" altLang="ja-JP" sz="1100"/>
            <a:t>】</a:t>
          </a:r>
          <a:r>
            <a:rPr kumimoji="1" lang="ja-JP" altLang="en-US" sz="1100">
              <a:solidFill>
                <a:srgbClr val="FF0000"/>
              </a:solidFill>
            </a:rPr>
            <a:t>（下記科目に整理してご記入ください。）</a:t>
          </a:r>
          <a:br>
            <a:rPr kumimoji="1" lang="en-US" altLang="ja-JP" sz="1100">
              <a:solidFill>
                <a:srgbClr val="FF0000"/>
              </a:solidFill>
            </a:rPr>
          </a:br>
          <a:r>
            <a:rPr kumimoji="1" lang="ja-JP" altLang="en-US" sz="1100" b="1"/>
            <a:t>・外注費：</a:t>
          </a:r>
          <a:r>
            <a:rPr kumimoji="1" lang="ja-JP" altLang="en-US" sz="1100"/>
            <a:t>事業を実施するにあたり自ら行うのではなく、業者等に依頼する経費</a:t>
          </a:r>
          <a:br>
            <a:rPr kumimoji="1" lang="en-US" altLang="ja-JP" sz="1100"/>
          </a:br>
          <a:r>
            <a:rPr lang="ja-JP" altLang="ja-JP" sz="1100" b="1">
              <a:solidFill>
                <a:schemeClr val="dk1"/>
              </a:solidFill>
              <a:effectLst/>
              <a:latin typeface="+mn-lt"/>
              <a:ea typeface="+mn-ea"/>
              <a:cs typeface="+mn-cs"/>
            </a:rPr>
            <a:t>・運搬費：</a:t>
          </a:r>
          <a:r>
            <a:rPr lang="ja-JP" altLang="ja-JP" sz="1100">
              <a:solidFill>
                <a:schemeClr val="dk1"/>
              </a:solidFill>
              <a:effectLst/>
              <a:latin typeface="+mn-lt"/>
              <a:ea typeface="+mn-ea"/>
              <a:cs typeface="+mn-cs"/>
            </a:rPr>
            <a:t>物品の運搬に要する経費</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宅急便代等</a:t>
          </a:r>
          <a:r>
            <a:rPr lang="en-US" altLang="ja-JP" sz="1100">
              <a:solidFill>
                <a:schemeClr val="dk1"/>
              </a:solidFill>
              <a:effectLst/>
              <a:latin typeface="+mn-lt"/>
              <a:ea typeface="+mn-ea"/>
              <a:cs typeface="+mn-cs"/>
            </a:rPr>
            <a:t>)</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・交際費：</a:t>
          </a:r>
          <a:r>
            <a:rPr lang="ja-JP" altLang="ja-JP" sz="1100">
              <a:solidFill>
                <a:schemeClr val="dk1"/>
              </a:solidFill>
              <a:effectLst/>
              <a:latin typeface="+mn-lt"/>
              <a:ea typeface="+mn-ea"/>
              <a:cs typeface="+mn-cs"/>
            </a:rPr>
            <a:t>講師依頼等に伴う飲食代、土産代、講師謝金等</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・会場費：</a:t>
          </a:r>
          <a:r>
            <a:rPr lang="ja-JP" altLang="ja-JP" sz="1100">
              <a:solidFill>
                <a:schemeClr val="dk1"/>
              </a:solidFill>
              <a:effectLst/>
              <a:latin typeface="+mn-lt"/>
              <a:ea typeface="+mn-ea"/>
              <a:cs typeface="+mn-cs"/>
            </a:rPr>
            <a:t>事業実施のために必要な施設・グラウンド等の使用料</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・旅費交通費：</a:t>
          </a:r>
          <a:r>
            <a:rPr lang="ja-JP" altLang="ja-JP" sz="1100">
              <a:solidFill>
                <a:schemeClr val="dk1"/>
              </a:solidFill>
              <a:effectLst/>
              <a:latin typeface="+mn-lt"/>
              <a:ea typeface="+mn-ea"/>
              <a:cs typeface="+mn-cs"/>
            </a:rPr>
            <a:t>電車代、駐車料、宿泊料等</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・通信料：</a:t>
          </a:r>
          <a:r>
            <a:rPr lang="ja-JP" altLang="ja-JP" sz="1100">
              <a:solidFill>
                <a:schemeClr val="dk1"/>
              </a:solidFill>
              <a:effectLst/>
              <a:latin typeface="+mn-lt"/>
              <a:ea typeface="+mn-ea"/>
              <a:cs typeface="+mn-cs"/>
            </a:rPr>
            <a:t>郵送料、電話代、インターネット利用料等</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・消耗品費：</a:t>
          </a:r>
          <a:r>
            <a:rPr lang="ja-JP" altLang="ja-JP" sz="1100">
              <a:solidFill>
                <a:schemeClr val="dk1"/>
              </a:solidFill>
              <a:effectLst/>
              <a:latin typeface="+mn-lt"/>
              <a:ea typeface="+mn-ea"/>
              <a:cs typeface="+mn-cs"/>
            </a:rPr>
            <a:t>事業実施のための消耗品</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ボール、トロフィー、冊子印刷費、コピー代等</a:t>
          </a:r>
          <a:r>
            <a:rPr lang="en-US" altLang="ja-JP" sz="1100">
              <a:solidFill>
                <a:schemeClr val="dk1"/>
              </a:solidFill>
              <a:effectLst/>
              <a:latin typeface="+mn-lt"/>
              <a:ea typeface="+mn-ea"/>
              <a:cs typeface="+mn-cs"/>
            </a:rPr>
            <a:t>)</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・修繕費：</a:t>
          </a:r>
          <a:r>
            <a:rPr lang="ja-JP" altLang="ja-JP" sz="1100">
              <a:solidFill>
                <a:schemeClr val="dk1"/>
              </a:solidFill>
              <a:effectLst/>
              <a:latin typeface="+mn-lt"/>
              <a:ea typeface="+mn-ea"/>
              <a:cs typeface="+mn-cs"/>
            </a:rPr>
            <a:t>備品、建物等の修繕費用</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・備品購入費：</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万円以上の物品若しくは永年使用が可能な</a:t>
          </a:r>
          <a:r>
            <a:rPr lang="ja-JP" altLang="en-US" sz="1100">
              <a:solidFill>
                <a:schemeClr val="dk1"/>
              </a:solidFill>
              <a:effectLst/>
              <a:latin typeface="+mn-lt"/>
              <a:ea typeface="+mn-ea"/>
              <a:cs typeface="+mn-cs"/>
            </a:rPr>
            <a:t>物品等</a:t>
          </a:r>
          <a:br>
            <a:rPr lang="en-US" altLang="ja-JP" sz="1100">
              <a:solidFill>
                <a:schemeClr val="dk1"/>
              </a:solidFill>
              <a:effectLst/>
              <a:latin typeface="+mn-lt"/>
              <a:ea typeface="+mn-ea"/>
              <a:cs typeface="+mn-cs"/>
            </a:rPr>
          </a:br>
          <a:r>
            <a:rPr lang="ja-JP" altLang="ja-JP" sz="1100" b="1">
              <a:solidFill>
                <a:schemeClr val="dk1"/>
              </a:solidFill>
              <a:effectLst/>
              <a:latin typeface="+mn-lt"/>
              <a:ea typeface="+mn-ea"/>
              <a:cs typeface="+mn-cs"/>
            </a:rPr>
            <a:t>・雑費：</a:t>
          </a:r>
          <a:r>
            <a:rPr lang="ja-JP" altLang="ja-JP" sz="1100">
              <a:solidFill>
                <a:schemeClr val="dk1"/>
              </a:solidFill>
              <a:effectLst/>
              <a:latin typeface="+mn-lt"/>
              <a:ea typeface="+mn-ea"/>
              <a:cs typeface="+mn-cs"/>
            </a:rPr>
            <a:t>上記以外のもの</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76200</xdr:colOff>
      <xdr:row>11</xdr:row>
      <xdr:rowOff>104777</xdr:rowOff>
    </xdr:from>
    <xdr:to>
      <xdr:col>34</xdr:col>
      <xdr:colOff>171450</xdr:colOff>
      <xdr:row>13</xdr:row>
      <xdr:rowOff>161925</xdr:rowOff>
    </xdr:to>
    <xdr:sp macro="" textlink="">
      <xdr:nvSpPr>
        <xdr:cNvPr id="2" name="四角形吹き出し 2">
          <a:extLst>
            <a:ext uri="{FF2B5EF4-FFF2-40B4-BE49-F238E27FC236}">
              <a16:creationId xmlns:a16="http://schemas.microsoft.com/office/drawing/2014/main" id="{00000000-0008-0000-0200-000002000000}"/>
            </a:ext>
          </a:extLst>
        </xdr:cNvPr>
        <xdr:cNvSpPr/>
      </xdr:nvSpPr>
      <xdr:spPr>
        <a:xfrm>
          <a:off x="8067675" y="2714627"/>
          <a:ext cx="2028825" cy="514348"/>
        </a:xfrm>
        <a:prstGeom prst="wedgeRectCallout">
          <a:avLst>
            <a:gd name="adj1" fmla="val -68081"/>
            <a:gd name="adj2" fmla="val 37877"/>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申請について質問させていただける方</a:t>
          </a:r>
          <a:endParaRPr kumimoji="1" lang="en-US" altLang="ja-JP" sz="1100"/>
        </a:p>
      </xdr:txBody>
    </xdr:sp>
    <xdr:clientData/>
  </xdr:twoCellAnchor>
  <xdr:twoCellAnchor>
    <xdr:from>
      <xdr:col>17</xdr:col>
      <xdr:colOff>228600</xdr:colOff>
      <xdr:row>4</xdr:row>
      <xdr:rowOff>171450</xdr:rowOff>
    </xdr:from>
    <xdr:to>
      <xdr:col>28</xdr:col>
      <xdr:colOff>0</xdr:colOff>
      <xdr:row>9</xdr:row>
      <xdr:rowOff>152400</xdr:rowOff>
    </xdr:to>
    <xdr:sp macro="" textlink="">
      <xdr:nvSpPr>
        <xdr:cNvPr id="3" name="線吹き出し 1 (枠付き) 3">
          <a:extLst>
            <a:ext uri="{FF2B5EF4-FFF2-40B4-BE49-F238E27FC236}">
              <a16:creationId xmlns:a16="http://schemas.microsoft.com/office/drawing/2014/main" id="{00000000-0008-0000-0200-000003000000}"/>
            </a:ext>
          </a:extLst>
        </xdr:cNvPr>
        <xdr:cNvSpPr/>
      </xdr:nvSpPr>
      <xdr:spPr>
        <a:xfrm>
          <a:off x="5286375" y="1181100"/>
          <a:ext cx="2981325" cy="1123950"/>
        </a:xfrm>
        <a:prstGeom prst="borderCallout1">
          <a:avLst>
            <a:gd name="adj1" fmla="val 88636"/>
            <a:gd name="adj2" fmla="val 240"/>
            <a:gd name="adj3" fmla="val 103713"/>
            <a:gd name="adj4" fmla="val -55148"/>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u="sng"/>
            <a:t>郵便物の送付先</a:t>
          </a:r>
          <a:endParaRPr kumimoji="1" lang="en-US" altLang="ja-JP" sz="1100"/>
        </a:p>
        <a:p>
          <a:pPr algn="l"/>
          <a:r>
            <a:rPr kumimoji="1" lang="ja-JP" altLang="en-US" sz="1100"/>
            <a:t>団体宛の住所の場合、その住所先団体名も記載してください</a:t>
          </a:r>
          <a:endParaRPr kumimoji="1" lang="en-US" altLang="ja-JP" sz="1100"/>
        </a:p>
        <a:p>
          <a:pPr algn="l"/>
          <a:r>
            <a:rPr kumimoji="1" lang="ja-JP" altLang="en-US" sz="1100"/>
            <a:t>個人宅の宛名の場合、そのお名前も記載してください</a:t>
          </a:r>
        </a:p>
      </xdr:txBody>
    </xdr:sp>
    <xdr:clientData/>
  </xdr:twoCellAnchor>
  <xdr:twoCellAnchor>
    <xdr:from>
      <xdr:col>27</xdr:col>
      <xdr:colOff>95250</xdr:colOff>
      <xdr:row>14</xdr:row>
      <xdr:rowOff>85726</xdr:rowOff>
    </xdr:from>
    <xdr:to>
      <xdr:col>34</xdr:col>
      <xdr:colOff>171450</xdr:colOff>
      <xdr:row>18</xdr:row>
      <xdr:rowOff>9525</xdr:rowOff>
    </xdr:to>
    <xdr:sp macro="" textlink="">
      <xdr:nvSpPr>
        <xdr:cNvPr id="4" name="四角形吹き出し 4">
          <a:extLst>
            <a:ext uri="{FF2B5EF4-FFF2-40B4-BE49-F238E27FC236}">
              <a16:creationId xmlns:a16="http://schemas.microsoft.com/office/drawing/2014/main" id="{00000000-0008-0000-0200-000004000000}"/>
            </a:ext>
          </a:extLst>
        </xdr:cNvPr>
        <xdr:cNvSpPr/>
      </xdr:nvSpPr>
      <xdr:spPr>
        <a:xfrm>
          <a:off x="8086725" y="3381376"/>
          <a:ext cx="2009775" cy="838199"/>
        </a:xfrm>
        <a:prstGeom prst="wedgeRectCallout">
          <a:avLst>
            <a:gd name="adj1" fmla="val -69035"/>
            <a:gd name="adj2" fmla="val -27888"/>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平日昼間連絡できる電話番号・もしくはメール・ファックス</a:t>
          </a:r>
          <a:endParaRPr kumimoji="1" lang="en-US" altLang="ja-JP" sz="1100"/>
        </a:p>
        <a:p>
          <a:pPr algn="l"/>
          <a:r>
            <a:rPr kumimoji="1" lang="ja-JP" altLang="en-US" sz="1100"/>
            <a:t>宛名名称も記載してください。</a:t>
          </a:r>
          <a:br>
            <a:rPr kumimoji="1" lang="en-US" altLang="ja-JP" sz="1100"/>
          </a:br>
          <a:endParaRPr kumimoji="1" lang="en-US" altLang="ja-JP" sz="1100">
            <a:solidFill>
              <a:srgbClr val="FF0000"/>
            </a:solidFill>
          </a:endParaRPr>
        </a:p>
      </xdr:txBody>
    </xdr:sp>
    <xdr:clientData/>
  </xdr:twoCellAnchor>
  <xdr:twoCellAnchor>
    <xdr:from>
      <xdr:col>9</xdr:col>
      <xdr:colOff>0</xdr:colOff>
      <xdr:row>22</xdr:row>
      <xdr:rowOff>66675</xdr:rowOff>
    </xdr:from>
    <xdr:to>
      <xdr:col>22</xdr:col>
      <xdr:colOff>266700</xdr:colOff>
      <xdr:row>28</xdr:row>
      <xdr:rowOff>180975</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847975" y="5191125"/>
          <a:ext cx="4029075" cy="14859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事業計画欄には</a:t>
          </a:r>
          <a:r>
            <a:rPr kumimoji="1" lang="ja-JP" altLang="en-US" sz="1100" b="1"/>
            <a:t>設置目的、苦慮している点、成果目標</a:t>
          </a:r>
          <a:r>
            <a:rPr kumimoji="1" lang="ja-JP" altLang="en-US" sz="1100"/>
            <a:t>等を簡潔に</a:t>
          </a:r>
          <a:r>
            <a:rPr kumimoji="1" lang="en-US" altLang="ja-JP" sz="1100"/>
            <a:t>600</a:t>
          </a:r>
          <a:r>
            <a:rPr kumimoji="1" lang="ja-JP" altLang="en-US" sz="1100"/>
            <a:t>字以内で記載してください。（別添参照は不可）</a:t>
          </a:r>
          <a:br>
            <a:rPr kumimoji="1" lang="en-US" altLang="ja-JP" sz="1100"/>
          </a:br>
          <a:br>
            <a:rPr kumimoji="1" lang="en-US" altLang="ja-JP" sz="1100"/>
          </a:br>
          <a:r>
            <a:rPr kumimoji="1" lang="ja-JP" altLang="en-US" sz="1100"/>
            <a:t>　過去に助成を受けたことのある団体等は、成果目標に達していない（改善すべき）点をより簡潔に記載してください。</a:t>
          </a:r>
          <a:br>
            <a:rPr kumimoji="1" lang="en-US" altLang="ja-JP" sz="1100"/>
          </a:br>
          <a:br>
            <a:rPr kumimoji="1" lang="en-US" altLang="ja-JP" sz="1100"/>
          </a:br>
          <a:r>
            <a:rPr kumimoji="1" lang="en-US" altLang="ja-JP" sz="1100">
              <a:solidFill>
                <a:srgbClr val="FF0000"/>
              </a:solidFill>
            </a:rPr>
            <a:t>※</a:t>
          </a:r>
          <a:r>
            <a:rPr kumimoji="1" lang="ja-JP" altLang="en-US" sz="1100">
              <a:solidFill>
                <a:srgbClr val="FF0000"/>
              </a:solidFill>
            </a:rPr>
            <a:t>使用フォントのポイントは、</a:t>
          </a:r>
          <a:r>
            <a:rPr kumimoji="1" lang="en-US" altLang="ja-JP" sz="1100">
              <a:solidFill>
                <a:srgbClr val="FF0000"/>
              </a:solidFill>
            </a:rPr>
            <a:t>10.5P</a:t>
          </a:r>
          <a:r>
            <a:rPr kumimoji="1" lang="ja-JP" altLang="en-US" sz="1100">
              <a:solidFill>
                <a:srgbClr val="FF0000"/>
              </a:solidFill>
            </a:rPr>
            <a:t>以下にしないでください。</a:t>
          </a:r>
        </a:p>
      </xdr:txBody>
    </xdr:sp>
    <xdr:clientData/>
  </xdr:twoCellAnchor>
  <xdr:twoCellAnchor>
    <xdr:from>
      <xdr:col>10</xdr:col>
      <xdr:colOff>142875</xdr:colOff>
      <xdr:row>9</xdr:row>
      <xdr:rowOff>209550</xdr:rowOff>
    </xdr:from>
    <xdr:to>
      <xdr:col>11</xdr:col>
      <xdr:colOff>238125</xdr:colOff>
      <xdr:row>13</xdr:row>
      <xdr:rowOff>142875</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flipH="1">
          <a:off x="3267075" y="2362200"/>
          <a:ext cx="371475" cy="84772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123827</xdr:colOff>
      <xdr:row>35</xdr:row>
      <xdr:rowOff>123825</xdr:rowOff>
    </xdr:from>
    <xdr:to>
      <xdr:col>24</xdr:col>
      <xdr:colOff>123826</xdr:colOff>
      <xdr:row>37</xdr:row>
      <xdr:rowOff>123825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952502" y="8172450"/>
          <a:ext cx="6334124" cy="4572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en-US" altLang="ja-JP" sz="1100"/>
            <a:t>※</a:t>
          </a:r>
          <a:r>
            <a:rPr kumimoji="1" lang="ja-JP" altLang="en-US" sz="1100"/>
            <a:t>　貴団体の設立時期、構成人数、活動内容等（</a:t>
          </a:r>
          <a:r>
            <a:rPr kumimoji="1" lang="en-US" altLang="ja-JP" sz="1100"/>
            <a:t>1</a:t>
          </a:r>
          <a:r>
            <a:rPr kumimoji="1" lang="ja-JP" altLang="en-US" sz="1100"/>
            <a:t>年以上の活動実績がなければ申請できません）</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en-US" sz="900" b="0" i="0" u="none" strike="noStrike" kern="0" cap="none" spc="0" normalizeH="0" baseline="0" noProof="0">
              <a:ln>
                <a:noFill/>
              </a:ln>
              <a:solidFill>
                <a:prstClr val="black"/>
              </a:solidFill>
              <a:effectLst/>
              <a:uLnTx/>
              <a:uFillTx/>
              <a:latin typeface="+mn-lt"/>
              <a:ea typeface="+mn-ea"/>
              <a:cs typeface="+mn-cs"/>
            </a:rPr>
            <a:t>　</a:t>
          </a:r>
          <a:r>
            <a:rPr kumimoji="1" lang="ja-JP" altLang="en-US" sz="900" b="0" i="0" u="none" strike="noStrike" kern="0" cap="none" spc="0" normalizeH="0" baseline="0" noProof="0">
              <a:ln>
                <a:noFill/>
              </a:ln>
              <a:solidFill>
                <a:srgbClr val="C0504D">
                  <a:lumMod val="75000"/>
                </a:srgbClr>
              </a:solidFill>
              <a:effectLst/>
              <a:uLnTx/>
              <a:uFillTx/>
              <a:latin typeface="+mn-lt"/>
              <a:ea typeface="+mn-ea"/>
              <a:cs typeface="+mn-cs"/>
            </a:rPr>
            <a:t>（財団</a:t>
          </a:r>
          <a:r>
            <a:rPr kumimoji="1" lang="en-US" altLang="ja-JP" sz="900" b="0" i="0" u="none" strike="noStrike" kern="0" cap="none" spc="0" normalizeH="0" baseline="0" noProof="0">
              <a:ln>
                <a:noFill/>
              </a:ln>
              <a:solidFill>
                <a:srgbClr val="C0504D">
                  <a:lumMod val="75000"/>
                </a:srgbClr>
              </a:solidFill>
              <a:effectLst/>
              <a:uLnTx/>
              <a:uFillTx/>
              <a:latin typeface="+mn-lt"/>
              <a:ea typeface="+mn-ea"/>
              <a:cs typeface="+mn-cs"/>
            </a:rPr>
            <a:t>HP</a:t>
          </a:r>
          <a:r>
            <a:rPr kumimoji="1" lang="ja-JP" altLang="en-US" sz="900" b="0" i="0" u="none" strike="noStrike" kern="0" cap="none" spc="0" normalizeH="0" baseline="0" noProof="0">
              <a:ln>
                <a:noFill/>
              </a:ln>
              <a:solidFill>
                <a:srgbClr val="C0504D">
                  <a:lumMod val="75000"/>
                </a:srgbClr>
              </a:solidFill>
              <a:effectLst/>
              <a:uLnTx/>
              <a:uFillTx/>
              <a:latin typeface="+mn-lt"/>
              <a:ea typeface="+mn-ea"/>
              <a:cs typeface="+mn-cs"/>
            </a:rPr>
            <a:t>　「助成事業実施基準　１参照）</a:t>
          </a:r>
        </a:p>
        <a:p>
          <a:pPr algn="l"/>
          <a:endParaRPr kumimoji="1" lang="ja-JP" altLang="en-US" sz="1100"/>
        </a:p>
        <a:p>
          <a:pPr algn="l"/>
          <a:endParaRPr kumimoji="1" lang="ja-JP" altLang="en-US" sz="1100"/>
        </a:p>
        <a:p>
          <a:pPr algn="l"/>
          <a:r>
            <a:rPr kumimoji="1" lang="ja-JP" altLang="en-US" sz="1100"/>
            <a:t>　昨年もしくは一昨年収支実績、会則や活動の印刷物等あれば、添付してください。</a:t>
          </a:r>
        </a:p>
      </xdr:txBody>
    </xdr:sp>
    <xdr:clientData/>
  </xdr:twoCellAnchor>
  <xdr:twoCellAnchor>
    <xdr:from>
      <xdr:col>22</xdr:col>
      <xdr:colOff>9525</xdr:colOff>
      <xdr:row>19</xdr:row>
      <xdr:rowOff>57151</xdr:rowOff>
    </xdr:from>
    <xdr:to>
      <xdr:col>34</xdr:col>
      <xdr:colOff>47625</xdr:colOff>
      <xdr:row>21</xdr:row>
      <xdr:rowOff>171451</xdr:rowOff>
    </xdr:to>
    <xdr:sp macro="" textlink="">
      <xdr:nvSpPr>
        <xdr:cNvPr id="8" name="四角形吹き出し 9">
          <a:extLst>
            <a:ext uri="{FF2B5EF4-FFF2-40B4-BE49-F238E27FC236}">
              <a16:creationId xmlns:a16="http://schemas.microsoft.com/office/drawing/2014/main" id="{00000000-0008-0000-0200-000008000000}"/>
            </a:ext>
          </a:extLst>
        </xdr:cNvPr>
        <xdr:cNvSpPr/>
      </xdr:nvSpPr>
      <xdr:spPr>
        <a:xfrm>
          <a:off x="6619875" y="4495801"/>
          <a:ext cx="3352800" cy="571500"/>
        </a:xfrm>
        <a:prstGeom prst="wedgeRectCallout">
          <a:avLst>
            <a:gd name="adj1" fmla="val -73304"/>
            <a:gd name="adj2" fmla="val -37500"/>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助成を受ける対象の活動名</a:t>
          </a:r>
        </a:p>
        <a:p>
          <a:pPr algn="l"/>
          <a:r>
            <a:rPr kumimoji="1" lang="ja-JP" altLang="en-US" sz="1100"/>
            <a:t>事業内容や特徴が一目でわかる名称が望ましい。</a:t>
          </a:r>
        </a:p>
      </xdr:txBody>
    </xdr:sp>
    <xdr:clientData/>
  </xdr:twoCellAnchor>
  <xdr:twoCellAnchor>
    <xdr:from>
      <xdr:col>14</xdr:col>
      <xdr:colOff>219076</xdr:colOff>
      <xdr:row>53</xdr:row>
      <xdr:rowOff>66675</xdr:rowOff>
    </xdr:from>
    <xdr:to>
      <xdr:col>29</xdr:col>
      <xdr:colOff>123825</xdr:colOff>
      <xdr:row>55</xdr:row>
      <xdr:rowOff>171450</xdr:rowOff>
    </xdr:to>
    <xdr:cxnSp macro="">
      <xdr:nvCxnSpPr>
        <xdr:cNvPr id="9" name="直線矢印コネクタ 8">
          <a:extLst>
            <a:ext uri="{FF2B5EF4-FFF2-40B4-BE49-F238E27FC236}">
              <a16:creationId xmlns:a16="http://schemas.microsoft.com/office/drawing/2014/main" id="{00000000-0008-0000-0200-000009000000}"/>
            </a:ext>
          </a:extLst>
        </xdr:cNvPr>
        <xdr:cNvCxnSpPr/>
      </xdr:nvCxnSpPr>
      <xdr:spPr>
        <a:xfrm flipH="1">
          <a:off x="4448176" y="12401550"/>
          <a:ext cx="4219574" cy="56197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20</xdr:col>
      <xdr:colOff>0</xdr:colOff>
      <xdr:row>48</xdr:row>
      <xdr:rowOff>142875</xdr:rowOff>
    </xdr:from>
    <xdr:to>
      <xdr:col>28</xdr:col>
      <xdr:colOff>66675</xdr:colOff>
      <xdr:row>51</xdr:row>
      <xdr:rowOff>133350</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H="1">
          <a:off x="5886450" y="11334750"/>
          <a:ext cx="2447925" cy="67627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26</xdr:col>
      <xdr:colOff>85726</xdr:colOff>
      <xdr:row>47</xdr:row>
      <xdr:rowOff>161925</xdr:rowOff>
    </xdr:from>
    <xdr:to>
      <xdr:col>34</xdr:col>
      <xdr:colOff>238125</xdr:colOff>
      <xdr:row>50</xdr:row>
      <xdr:rowOff>38100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7800976" y="11125200"/>
          <a:ext cx="2362199" cy="56197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収支金額は同額となり、</a:t>
          </a:r>
          <a:r>
            <a:rPr kumimoji="1" lang="en-US" altLang="ja-JP" sz="1100"/>
            <a:t>※</a:t>
          </a:r>
          <a:r>
            <a:rPr kumimoji="1" lang="ja-JP" altLang="en-US" sz="1100"/>
            <a:t>額計は財団助成額以上となること。</a:t>
          </a:r>
          <a:endParaRPr kumimoji="1" lang="en-US" altLang="ja-JP" sz="1100"/>
        </a:p>
        <a:p>
          <a:endParaRPr kumimoji="1" lang="ja-JP" altLang="en-US" sz="1100"/>
        </a:p>
      </xdr:txBody>
    </xdr:sp>
    <xdr:clientData/>
  </xdr:twoCellAnchor>
  <xdr:twoCellAnchor>
    <xdr:from>
      <xdr:col>10</xdr:col>
      <xdr:colOff>266701</xdr:colOff>
      <xdr:row>38</xdr:row>
      <xdr:rowOff>114300</xdr:rowOff>
    </xdr:from>
    <xdr:to>
      <xdr:col>28</xdr:col>
      <xdr:colOff>85725</xdr:colOff>
      <xdr:row>40</xdr:row>
      <xdr:rowOff>133351</xdr:rowOff>
    </xdr:to>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3390901" y="8848725"/>
          <a:ext cx="4962524" cy="476251"/>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24</xdr:col>
      <xdr:colOff>260350</xdr:colOff>
      <xdr:row>34</xdr:row>
      <xdr:rowOff>28575</xdr:rowOff>
    </xdr:from>
    <xdr:to>
      <xdr:col>33</xdr:col>
      <xdr:colOff>104775</xdr:colOff>
      <xdr:row>39</xdr:row>
      <xdr:rowOff>28575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423150" y="7877175"/>
          <a:ext cx="2330450" cy="11144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10</a:t>
          </a:r>
          <a:r>
            <a:rPr kumimoji="1" lang="ja-JP" altLang="en-US" sz="1100"/>
            <a:t>万円以下の希望額を記入してください。</a:t>
          </a:r>
        </a:p>
        <a:p>
          <a:r>
            <a:rPr kumimoji="1" lang="en-US" altLang="ja-JP" sz="1100"/>
            <a:t>※</a:t>
          </a:r>
          <a:r>
            <a:rPr kumimoji="1" lang="ja-JP" altLang="en-US" sz="1100"/>
            <a:t>　助成額は、申請された内容、規模等を審査して決定しますので、申請金額と異なる場合があります。</a:t>
          </a:r>
        </a:p>
      </xdr:txBody>
    </xdr:sp>
    <xdr:clientData/>
  </xdr:twoCellAnchor>
  <xdr:twoCellAnchor>
    <xdr:from>
      <xdr:col>8</xdr:col>
      <xdr:colOff>228598</xdr:colOff>
      <xdr:row>2</xdr:row>
      <xdr:rowOff>95249</xdr:rowOff>
    </xdr:from>
    <xdr:to>
      <xdr:col>17</xdr:col>
      <xdr:colOff>9525</xdr:colOff>
      <xdr:row>7</xdr:row>
      <xdr:rowOff>57150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2800348" y="647699"/>
          <a:ext cx="2266952" cy="110490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いづれかを、○で囲んでください。</a:t>
          </a:r>
          <a:br>
            <a:rPr kumimoji="1" lang="en-US" altLang="ja-JP" sz="1100"/>
          </a:br>
          <a:r>
            <a:rPr kumimoji="1" lang="en-US" altLang="ja-JP" sz="1100">
              <a:solidFill>
                <a:srgbClr val="FF0000"/>
              </a:solidFill>
            </a:rPr>
            <a:t>※Excel</a:t>
          </a:r>
          <a:r>
            <a:rPr kumimoji="1" lang="ja-JP" altLang="en-US" sz="1100">
              <a:solidFill>
                <a:srgbClr val="FF0000"/>
              </a:solidFill>
            </a:rPr>
            <a:t>版は選択となっている。</a:t>
          </a:r>
          <a:br>
            <a:rPr kumimoji="1" lang="en-US" altLang="ja-JP" sz="1100">
              <a:solidFill>
                <a:srgbClr val="FF0000"/>
              </a:solidFill>
            </a:rPr>
          </a:br>
          <a:r>
            <a:rPr kumimoji="1" lang="ja-JP" altLang="en-US" sz="1100">
              <a:solidFill>
                <a:srgbClr val="FF0000"/>
              </a:solidFill>
            </a:rPr>
            <a:t>活動区分を最初に選択しないと申請区分（大・小分類）は選択てきません。</a:t>
          </a:r>
        </a:p>
      </xdr:txBody>
    </xdr:sp>
    <xdr:clientData/>
  </xdr:twoCellAnchor>
  <xdr:twoCellAnchor>
    <xdr:from>
      <xdr:col>25</xdr:col>
      <xdr:colOff>200024</xdr:colOff>
      <xdr:row>0</xdr:row>
      <xdr:rowOff>133350</xdr:rowOff>
    </xdr:from>
    <xdr:to>
      <xdr:col>34</xdr:col>
      <xdr:colOff>85724</xdr:colOff>
      <xdr:row>4</xdr:row>
      <xdr:rowOff>114300</xdr:rowOff>
    </xdr:to>
    <xdr:sp macro="" textlink="">
      <xdr:nvSpPr>
        <xdr:cNvPr id="15" name="角丸四角形 17">
          <a:extLst>
            <a:ext uri="{FF2B5EF4-FFF2-40B4-BE49-F238E27FC236}">
              <a16:creationId xmlns:a16="http://schemas.microsoft.com/office/drawing/2014/main" id="{00000000-0008-0000-0200-00000F000000}"/>
            </a:ext>
          </a:extLst>
        </xdr:cNvPr>
        <xdr:cNvSpPr/>
      </xdr:nvSpPr>
      <xdr:spPr>
        <a:xfrm>
          <a:off x="7639049" y="133350"/>
          <a:ext cx="2371725" cy="9906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32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記載例</a:t>
          </a:r>
        </a:p>
      </xdr:txBody>
    </xdr:sp>
    <xdr:clientData/>
  </xdr:twoCellAnchor>
  <xdr:twoCellAnchor>
    <xdr:from>
      <xdr:col>14</xdr:col>
      <xdr:colOff>171450</xdr:colOff>
      <xdr:row>53</xdr:row>
      <xdr:rowOff>76200</xdr:rowOff>
    </xdr:from>
    <xdr:to>
      <xdr:col>28</xdr:col>
      <xdr:colOff>9525</xdr:colOff>
      <xdr:row>54</xdr:row>
      <xdr:rowOff>114300</xdr:rowOff>
    </xdr:to>
    <xdr:cxnSp macro="">
      <xdr:nvCxnSpPr>
        <xdr:cNvPr id="16" name="直線矢印コネクタ 15">
          <a:extLst>
            <a:ext uri="{FF2B5EF4-FFF2-40B4-BE49-F238E27FC236}">
              <a16:creationId xmlns:a16="http://schemas.microsoft.com/office/drawing/2014/main" id="{00000000-0008-0000-0200-000010000000}"/>
            </a:ext>
          </a:extLst>
        </xdr:cNvPr>
        <xdr:cNvCxnSpPr/>
      </xdr:nvCxnSpPr>
      <xdr:spPr>
        <a:xfrm flipH="1">
          <a:off x="4400550" y="12411075"/>
          <a:ext cx="3876675" cy="26670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26</xdr:col>
      <xdr:colOff>47625</xdr:colOff>
      <xdr:row>52</xdr:row>
      <xdr:rowOff>133350</xdr:rowOff>
    </xdr:from>
    <xdr:to>
      <xdr:col>34</xdr:col>
      <xdr:colOff>219075</xdr:colOff>
      <xdr:row>57</xdr:row>
      <xdr:rowOff>104775</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762875" y="12239625"/>
          <a:ext cx="2381250" cy="11144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「はい」</a:t>
          </a:r>
          <a:r>
            <a:rPr kumimoji="1" lang="ja-JP" altLang="en-US" sz="1100"/>
            <a:t>の場合、その助成申請先等の名称</a:t>
          </a:r>
          <a:br>
            <a:rPr kumimoji="1" lang="en-US" altLang="ja-JP" sz="1100"/>
          </a:br>
          <a:r>
            <a:rPr kumimoji="1" lang="ja-JP" altLang="ja-JP" sz="1100" b="1">
              <a:solidFill>
                <a:schemeClr val="dk1"/>
              </a:solidFill>
              <a:effectLst/>
              <a:latin typeface="+mn-lt"/>
              <a:ea typeface="+mn-ea"/>
              <a:cs typeface="+mn-cs"/>
            </a:rPr>
            <a:t>「いいえ」</a:t>
          </a:r>
          <a:r>
            <a:rPr kumimoji="1" lang="ja-JP" altLang="ja-JP" sz="1100">
              <a:solidFill>
                <a:schemeClr val="dk1"/>
              </a:solidFill>
              <a:effectLst/>
              <a:latin typeface="+mn-lt"/>
              <a:ea typeface="+mn-ea"/>
              <a:cs typeface="+mn-cs"/>
            </a:rPr>
            <a:t>の場合、過去に申請したが不採用の年度（新規の場合は「新」と記載）</a:t>
          </a:r>
          <a:endParaRPr lang="ja-JP" altLang="ja-JP">
            <a:effectLst/>
          </a:endParaRPr>
        </a:p>
        <a:p>
          <a:endParaRPr kumimoji="1" lang="ja-JP" altLang="en-US" sz="1100"/>
        </a:p>
      </xdr:txBody>
    </xdr:sp>
    <xdr:clientData/>
  </xdr:twoCellAnchor>
  <xdr:twoCellAnchor>
    <xdr:from>
      <xdr:col>24</xdr:col>
      <xdr:colOff>257175</xdr:colOff>
      <xdr:row>40</xdr:row>
      <xdr:rowOff>95250</xdr:rowOff>
    </xdr:from>
    <xdr:to>
      <xdr:col>33</xdr:col>
      <xdr:colOff>104775</xdr:colOff>
      <xdr:row>47</xdr:row>
      <xdr:rowOff>57150</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7419975" y="9286875"/>
          <a:ext cx="2333625" cy="173355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　収支は一括計上せず、内訳を明記してください。</a:t>
          </a:r>
          <a:br>
            <a:rPr kumimoji="1" lang="en-US" altLang="ja-JP" sz="1100"/>
          </a:br>
          <a:r>
            <a:rPr kumimoji="1" lang="ja-JP" altLang="en-US" sz="1100"/>
            <a:t>　支出経費のうち、活動助成金から充当を予定している経費には</a:t>
          </a:r>
          <a:r>
            <a:rPr kumimoji="1" lang="en-US" altLang="ja-JP" sz="1100"/>
            <a:t>※</a:t>
          </a:r>
          <a:r>
            <a:rPr kumimoji="1" lang="ja-JP" altLang="en-US" sz="1100"/>
            <a:t>印を付してください。</a:t>
          </a:r>
          <a:br>
            <a:rPr kumimoji="1" lang="en-US" altLang="ja-JP" sz="1100"/>
          </a:br>
          <a:r>
            <a:rPr kumimoji="1" lang="en-US" altLang="ja-JP" sz="1100">
              <a:solidFill>
                <a:srgbClr val="FF0000"/>
              </a:solidFill>
            </a:rPr>
            <a:t>※</a:t>
          </a:r>
          <a:r>
            <a:rPr kumimoji="1" lang="ja-JP" altLang="en-US" sz="1100">
              <a:solidFill>
                <a:srgbClr val="FF0000"/>
              </a:solidFill>
            </a:rPr>
            <a:t>同一科目でも活動助成金を充当する項目とそれ以外は別記してください。</a:t>
          </a:r>
          <a:endParaRPr kumimoji="1" lang="en-US" altLang="ja-JP" sz="1100">
            <a:solidFill>
              <a:srgbClr val="FF0000"/>
            </a:solidFill>
          </a:endParaRPr>
        </a:p>
      </xdr:txBody>
    </xdr:sp>
    <xdr:clientData/>
  </xdr:twoCellAnchor>
  <xdr:twoCellAnchor>
    <xdr:from>
      <xdr:col>10</xdr:col>
      <xdr:colOff>57152</xdr:colOff>
      <xdr:row>48</xdr:row>
      <xdr:rowOff>214313</xdr:rowOff>
    </xdr:from>
    <xdr:to>
      <xdr:col>26</xdr:col>
      <xdr:colOff>85726</xdr:colOff>
      <xdr:row>51</xdr:row>
      <xdr:rowOff>38100</xdr:rowOff>
    </xdr:to>
    <xdr:cxnSp macro="">
      <xdr:nvCxnSpPr>
        <xdr:cNvPr id="19" name="直線矢印コネクタ 18">
          <a:extLst>
            <a:ext uri="{FF2B5EF4-FFF2-40B4-BE49-F238E27FC236}">
              <a16:creationId xmlns:a16="http://schemas.microsoft.com/office/drawing/2014/main" id="{00000000-0008-0000-0200-000013000000}"/>
            </a:ext>
          </a:extLst>
        </xdr:cNvPr>
        <xdr:cNvCxnSpPr>
          <a:stCxn id="11" idx="1"/>
        </xdr:cNvCxnSpPr>
      </xdr:nvCxnSpPr>
      <xdr:spPr>
        <a:xfrm flipH="1">
          <a:off x="3181352" y="11406188"/>
          <a:ext cx="4619624" cy="509587"/>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1</xdr:colOff>
      <xdr:row>1</xdr:row>
      <xdr:rowOff>247653</xdr:rowOff>
    </xdr:from>
    <xdr:to>
      <xdr:col>8</xdr:col>
      <xdr:colOff>228600</xdr:colOff>
      <xdr:row>2</xdr:row>
      <xdr:rowOff>95250</xdr:rowOff>
    </xdr:to>
    <xdr:cxnSp macro="">
      <xdr:nvCxnSpPr>
        <xdr:cNvPr id="20" name="直線矢印コネクタ 19">
          <a:extLst>
            <a:ext uri="{FF2B5EF4-FFF2-40B4-BE49-F238E27FC236}">
              <a16:creationId xmlns:a16="http://schemas.microsoft.com/office/drawing/2014/main" id="{00000000-0008-0000-0200-000014000000}"/>
            </a:ext>
          </a:extLst>
        </xdr:cNvPr>
        <xdr:cNvCxnSpPr/>
      </xdr:nvCxnSpPr>
      <xdr:spPr>
        <a:xfrm flipH="1" flipV="1">
          <a:off x="828676" y="476253"/>
          <a:ext cx="1971674" cy="171447"/>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219075</xdr:colOff>
      <xdr:row>0</xdr:row>
      <xdr:rowOff>219075</xdr:rowOff>
    </xdr:from>
    <xdr:to>
      <xdr:col>3</xdr:col>
      <xdr:colOff>19050</xdr:colOff>
      <xdr:row>2</xdr:row>
      <xdr:rowOff>28575</xdr:rowOff>
    </xdr:to>
    <xdr:sp macro="" textlink="">
      <xdr:nvSpPr>
        <xdr:cNvPr id="21" name="円/楕円 28">
          <a:extLst>
            <a:ext uri="{FF2B5EF4-FFF2-40B4-BE49-F238E27FC236}">
              <a16:creationId xmlns:a16="http://schemas.microsoft.com/office/drawing/2014/main" id="{00000000-0008-0000-0200-000015000000}"/>
            </a:ext>
          </a:extLst>
        </xdr:cNvPr>
        <xdr:cNvSpPr/>
      </xdr:nvSpPr>
      <xdr:spPr>
        <a:xfrm>
          <a:off x="219075" y="219075"/>
          <a:ext cx="628650" cy="361950"/>
        </a:xfrm>
        <a:prstGeom prst="ellipse">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18</xdr:row>
      <xdr:rowOff>209551</xdr:rowOff>
    </xdr:from>
    <xdr:to>
      <xdr:col>11</xdr:col>
      <xdr:colOff>123824</xdr:colOff>
      <xdr:row>21</xdr:row>
      <xdr:rowOff>19050</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628650" y="4419601"/>
          <a:ext cx="2895599" cy="495299"/>
        </a:xfrm>
        <a:prstGeom prst="rect">
          <a:avLst/>
        </a:prstGeom>
        <a:ln>
          <a:solidFill>
            <a:srgbClr val="C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900">
              <a:solidFill>
                <a:sysClr val="windowText" lastClr="000000"/>
              </a:solidFill>
            </a:rPr>
            <a:t>別紙　スポーツ・文化活動一覧から選んでください</a:t>
          </a:r>
          <a:br>
            <a:rPr kumimoji="1" lang="en-US" altLang="ja-JP" sz="900">
              <a:solidFill>
                <a:sysClr val="windowText" lastClr="000000"/>
              </a:solidFill>
            </a:rPr>
          </a:br>
          <a:r>
            <a:rPr kumimoji="1" lang="en-US" altLang="ja-JP" sz="900">
              <a:solidFill>
                <a:sysClr val="windowText" lastClr="000000"/>
              </a:solidFill>
            </a:rPr>
            <a:t>※</a:t>
          </a:r>
          <a:r>
            <a:rPr kumimoji="1" lang="ja-JP" altLang="en-US" sz="900">
              <a:solidFill>
                <a:sysClr val="windowText" lastClr="000000"/>
              </a:solidFill>
            </a:rPr>
            <a:t>大分類は太字部分を記入</a:t>
          </a:r>
        </a:p>
      </xdr:txBody>
    </xdr:sp>
    <xdr:clientData/>
  </xdr:twoCellAnchor>
  <xdr:twoCellAnchor>
    <xdr:from>
      <xdr:col>2</xdr:col>
      <xdr:colOff>57150</xdr:colOff>
      <xdr:row>17</xdr:row>
      <xdr:rowOff>180975</xdr:rowOff>
    </xdr:from>
    <xdr:to>
      <xdr:col>2</xdr:col>
      <xdr:colOff>85725</xdr:colOff>
      <xdr:row>19</xdr:row>
      <xdr:rowOff>0</xdr:rowOff>
    </xdr:to>
    <xdr:cxnSp macro="">
      <xdr:nvCxnSpPr>
        <xdr:cNvPr id="23" name="直線矢印コネクタ 22">
          <a:extLst>
            <a:ext uri="{FF2B5EF4-FFF2-40B4-BE49-F238E27FC236}">
              <a16:creationId xmlns:a16="http://schemas.microsoft.com/office/drawing/2014/main" id="{00000000-0008-0000-0200-000017000000}"/>
            </a:ext>
          </a:extLst>
        </xdr:cNvPr>
        <xdr:cNvCxnSpPr/>
      </xdr:nvCxnSpPr>
      <xdr:spPr>
        <a:xfrm flipH="1" flipV="1">
          <a:off x="609600" y="4162425"/>
          <a:ext cx="28575" cy="276225"/>
        </a:xfrm>
        <a:prstGeom prst="straightConnector1">
          <a:avLst/>
        </a:prstGeom>
        <a:ln w="28575">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38099</xdr:colOff>
      <xdr:row>54</xdr:row>
      <xdr:rowOff>19050</xdr:rowOff>
    </xdr:from>
    <xdr:to>
      <xdr:col>9</xdr:col>
      <xdr:colOff>247649</xdr:colOff>
      <xdr:row>55</xdr:row>
      <xdr:rowOff>19050</xdr:rowOff>
    </xdr:to>
    <xdr:sp macro="" textlink="">
      <xdr:nvSpPr>
        <xdr:cNvPr id="24" name="円/楕円 32">
          <a:extLst>
            <a:ext uri="{FF2B5EF4-FFF2-40B4-BE49-F238E27FC236}">
              <a16:creationId xmlns:a16="http://schemas.microsoft.com/office/drawing/2014/main" id="{00000000-0008-0000-0200-000018000000}"/>
            </a:ext>
          </a:extLst>
        </xdr:cNvPr>
        <xdr:cNvSpPr/>
      </xdr:nvSpPr>
      <xdr:spPr>
        <a:xfrm>
          <a:off x="2609849" y="12582525"/>
          <a:ext cx="485775" cy="228600"/>
        </a:xfrm>
        <a:prstGeom prst="ellipse">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55</xdr:row>
      <xdr:rowOff>9525</xdr:rowOff>
    </xdr:from>
    <xdr:to>
      <xdr:col>11</xdr:col>
      <xdr:colOff>266700</xdr:colOff>
      <xdr:row>56</xdr:row>
      <xdr:rowOff>0</xdr:rowOff>
    </xdr:to>
    <xdr:sp macro="" textlink="">
      <xdr:nvSpPr>
        <xdr:cNvPr id="25" name="円/楕円 36">
          <a:extLst>
            <a:ext uri="{FF2B5EF4-FFF2-40B4-BE49-F238E27FC236}">
              <a16:creationId xmlns:a16="http://schemas.microsoft.com/office/drawing/2014/main" id="{00000000-0008-0000-0200-000019000000}"/>
            </a:ext>
          </a:extLst>
        </xdr:cNvPr>
        <xdr:cNvSpPr/>
      </xdr:nvSpPr>
      <xdr:spPr>
        <a:xfrm>
          <a:off x="3124200" y="12801600"/>
          <a:ext cx="542925" cy="219075"/>
        </a:xfrm>
        <a:prstGeom prst="ellipse">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56</xdr:row>
      <xdr:rowOff>9525</xdr:rowOff>
    </xdr:from>
    <xdr:to>
      <xdr:col>11</xdr:col>
      <xdr:colOff>266700</xdr:colOff>
      <xdr:row>57</xdr:row>
      <xdr:rowOff>0</xdr:rowOff>
    </xdr:to>
    <xdr:sp macro="" textlink="">
      <xdr:nvSpPr>
        <xdr:cNvPr id="26" name="円/楕円 38">
          <a:extLst>
            <a:ext uri="{FF2B5EF4-FFF2-40B4-BE49-F238E27FC236}">
              <a16:creationId xmlns:a16="http://schemas.microsoft.com/office/drawing/2014/main" id="{00000000-0008-0000-0200-00001A000000}"/>
            </a:ext>
          </a:extLst>
        </xdr:cNvPr>
        <xdr:cNvSpPr/>
      </xdr:nvSpPr>
      <xdr:spPr>
        <a:xfrm>
          <a:off x="3124200" y="13030200"/>
          <a:ext cx="542925" cy="219075"/>
        </a:xfrm>
        <a:prstGeom prst="ellipse">
          <a:avLst/>
        </a:prstGeom>
        <a:no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200025</xdr:colOff>
      <xdr:row>6</xdr:row>
      <xdr:rowOff>57150</xdr:rowOff>
    </xdr:from>
    <xdr:to>
      <xdr:col>8</xdr:col>
      <xdr:colOff>219075</xdr:colOff>
      <xdr:row>17</xdr:row>
      <xdr:rowOff>95250</xdr:rowOff>
    </xdr:to>
    <xdr:cxnSp macro="">
      <xdr:nvCxnSpPr>
        <xdr:cNvPr id="28" name="直線矢印コネクタ 27">
          <a:extLst>
            <a:ext uri="{FF2B5EF4-FFF2-40B4-BE49-F238E27FC236}">
              <a16:creationId xmlns:a16="http://schemas.microsoft.com/office/drawing/2014/main" id="{00000000-0008-0000-0200-00001C000000}"/>
            </a:ext>
          </a:extLst>
        </xdr:cNvPr>
        <xdr:cNvCxnSpPr/>
      </xdr:nvCxnSpPr>
      <xdr:spPr>
        <a:xfrm flipH="1">
          <a:off x="1581150" y="1524000"/>
          <a:ext cx="1209675" cy="255270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36</xdr:row>
      <xdr:rowOff>57150</xdr:rowOff>
    </xdr:from>
    <xdr:to>
      <xdr:col>7</xdr:col>
      <xdr:colOff>771525</xdr:colOff>
      <xdr:row>40</xdr:row>
      <xdr:rowOff>142875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7650" y="8591550"/>
          <a:ext cx="692467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kumimoji="1" lang="ja-JP" altLang="en-US" sz="1200"/>
            <a:t>当財団では、岡山県のスポーツ・文化の振興のため、「ＲＳＫラジオ」を通じて、各団体の活動状況をパーソナリティと対談する番組を製作しておりますので、出演についてご協力をお願いいたします。</a:t>
          </a:r>
          <a:br>
            <a:rPr kumimoji="1" lang="en-US" altLang="ja-JP" sz="1200"/>
          </a:br>
          <a:endParaRPr kumimoji="1" lang="ja-JP" altLang="en-US" sz="1200"/>
        </a:p>
      </xdr:txBody>
    </xdr:sp>
    <xdr:clientData/>
  </xdr:twoCellAnchor>
  <xdr:twoCellAnchor>
    <xdr:from>
      <xdr:col>1</xdr:col>
      <xdr:colOff>19050</xdr:colOff>
      <xdr:row>40</xdr:row>
      <xdr:rowOff>95250</xdr:rowOff>
    </xdr:from>
    <xdr:to>
      <xdr:col>7</xdr:col>
      <xdr:colOff>762000</xdr:colOff>
      <xdr:row>44</xdr:row>
      <xdr:rowOff>57150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38125" y="9353550"/>
          <a:ext cx="6924675"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kumimoji="1" lang="ja-JP" altLang="en-US" sz="1200"/>
            <a:t>助成金は、マルセン賞表彰式後、贈呈式を実施しております。</a:t>
          </a:r>
          <a:br>
            <a:rPr kumimoji="1" lang="en-US" altLang="ja-JP" sz="1200"/>
          </a:br>
          <a:r>
            <a:rPr kumimoji="1" lang="ja-JP" altLang="en-US" sz="1200"/>
            <a:t>財団が作成する広報誌等への協力をお願いします</a:t>
          </a:r>
          <a:r>
            <a:rPr kumimoji="1" lang="en-US" altLang="ja-JP" sz="1200"/>
            <a:t>(</a:t>
          </a:r>
          <a:r>
            <a:rPr kumimoji="1" lang="ja-JP" altLang="en-US" sz="1200"/>
            <a:t>出演肖像権の承諾）。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lIns="0" tIns="0" rIns="0" bIns="0" rtlCol="0" anchor="t"/>
      <a:lstStyle>
        <a:defPPr marL="0" indent="0" algn="l">
          <a:lnSpc>
            <a:spcPts val="1700"/>
          </a:lnSpc>
          <a:buFont typeface="Arial" panose="020B0604020202020204" pitchFamily="34" charset="0"/>
          <a:buNone/>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B6AB5-AF14-41B2-89A6-6F2D04AC1AE1}">
  <dimension ref="F55:J69"/>
  <sheetViews>
    <sheetView topLeftCell="A34" workbookViewId="0">
      <selection activeCell="C55" sqref="C55"/>
    </sheetView>
  </sheetViews>
  <sheetFormatPr defaultRowHeight="13.5"/>
  <sheetData>
    <row r="55" spans="6:10">
      <c r="F55" s="189" t="s">
        <v>372</v>
      </c>
      <c r="G55" s="190"/>
      <c r="H55" s="190"/>
      <c r="I55" s="190"/>
      <c r="J55" s="191"/>
    </row>
    <row r="56" spans="6:10">
      <c r="F56" s="192"/>
      <c r="G56" s="193"/>
      <c r="H56" s="193"/>
      <c r="I56" s="193"/>
      <c r="J56" s="194"/>
    </row>
    <row r="57" spans="6:10">
      <c r="F57" s="192"/>
      <c r="G57" s="193"/>
      <c r="H57" s="193"/>
      <c r="I57" s="193"/>
      <c r="J57" s="194"/>
    </row>
    <row r="58" spans="6:10">
      <c r="F58" s="192"/>
      <c r="G58" s="193"/>
      <c r="H58" s="193"/>
      <c r="I58" s="193"/>
      <c r="J58" s="194"/>
    </row>
    <row r="59" spans="6:10">
      <c r="F59" s="192"/>
      <c r="G59" s="193"/>
      <c r="H59" s="193"/>
      <c r="I59" s="193"/>
      <c r="J59" s="194"/>
    </row>
    <row r="60" spans="6:10">
      <c r="F60" s="195"/>
      <c r="G60" s="196"/>
      <c r="H60" s="196"/>
      <c r="I60" s="196"/>
      <c r="J60" s="197"/>
    </row>
    <row r="65" spans="6:6">
      <c r="F65" s="165"/>
    </row>
    <row r="66" spans="6:6" ht="14.25">
      <c r="F66" s="166"/>
    </row>
    <row r="67" spans="6:6">
      <c r="F67" s="167"/>
    </row>
    <row r="68" spans="6:6" ht="15">
      <c r="F68" s="168"/>
    </row>
    <row r="69" spans="6:6" ht="15">
      <c r="F69" s="168"/>
    </row>
  </sheetData>
  <mergeCells count="1">
    <mergeCell ref="F55:J60"/>
  </mergeCells>
  <phoneticPr fontId="4"/>
  <pageMargins left="0.31496062992125984" right="0.31496062992125984"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13"/>
  <sheetViews>
    <sheetView showZeros="0" zoomScale="130" zoomScaleNormal="130" workbookViewId="0">
      <selection activeCell="Y10" sqref="Y10"/>
    </sheetView>
  </sheetViews>
  <sheetFormatPr defaultColWidth="3.625" defaultRowHeight="18" customHeight="1"/>
  <cols>
    <col min="14" max="14" width="6.5" bestFit="1" customWidth="1"/>
    <col min="31" max="31" width="10.875" customWidth="1"/>
    <col min="32" max="38" width="10.625" customWidth="1"/>
    <col min="39" max="39" width="3.625" customWidth="1"/>
  </cols>
  <sheetData>
    <row r="1" spans="1:46" ht="18" customHeight="1">
      <c r="A1" s="368" t="s">
        <v>379</v>
      </c>
      <c r="B1" s="369"/>
      <c r="C1" s="369"/>
      <c r="D1" s="369"/>
      <c r="E1" s="369"/>
      <c r="F1" s="369"/>
      <c r="G1" s="370"/>
      <c r="H1" s="1"/>
      <c r="I1" s="1"/>
      <c r="J1" s="1"/>
      <c r="K1" s="1"/>
      <c r="L1" s="1"/>
      <c r="M1" s="1"/>
      <c r="N1" s="1"/>
      <c r="O1" s="1"/>
      <c r="P1" s="1"/>
      <c r="Q1" s="1"/>
      <c r="R1" s="1"/>
      <c r="S1" s="1"/>
      <c r="T1" s="1"/>
      <c r="U1" s="371" t="s">
        <v>0</v>
      </c>
      <c r="V1" s="2"/>
      <c r="W1" s="3"/>
      <c r="X1" s="3"/>
      <c r="Y1" s="4"/>
      <c r="Z1" s="4"/>
      <c r="AA1" s="4"/>
      <c r="AB1" s="5"/>
      <c r="AE1" s="6" t="s">
        <v>1</v>
      </c>
      <c r="AF1" s="7" t="s">
        <v>2</v>
      </c>
      <c r="AG1" s="8" t="s">
        <v>3</v>
      </c>
      <c r="AH1" s="9" t="s">
        <v>4</v>
      </c>
      <c r="AI1" s="7" t="s">
        <v>5</v>
      </c>
      <c r="AJ1" s="8" t="s">
        <v>3</v>
      </c>
      <c r="AK1" s="8"/>
      <c r="AL1" s="9" t="s">
        <v>4</v>
      </c>
      <c r="AT1" t="s">
        <v>406</v>
      </c>
    </row>
    <row r="2" spans="1:46" ht="18" customHeight="1">
      <c r="A2" s="373" t="s">
        <v>6</v>
      </c>
      <c r="B2" s="374"/>
      <c r="C2" s="375" t="s">
        <v>1</v>
      </c>
      <c r="D2" s="375"/>
      <c r="E2" s="375"/>
      <c r="F2" s="375"/>
      <c r="G2" s="376"/>
      <c r="H2" s="1"/>
      <c r="J2" s="10" t="s">
        <v>7</v>
      </c>
      <c r="K2" s="10"/>
      <c r="L2" s="10"/>
      <c r="M2" s="10"/>
      <c r="N2" s="10"/>
      <c r="O2" s="10"/>
      <c r="P2" s="10"/>
      <c r="Q2" s="10"/>
      <c r="R2" s="10"/>
      <c r="S2" s="10"/>
      <c r="U2" s="372"/>
      <c r="V2" s="11"/>
      <c r="W2" s="12"/>
      <c r="X2" s="12"/>
      <c r="Y2" s="1"/>
      <c r="Z2" s="1"/>
      <c r="AA2" s="1"/>
      <c r="AB2" s="13"/>
      <c r="AE2" s="14" t="s">
        <v>3</v>
      </c>
      <c r="AF2" s="15" t="e">
        <f>INDEX(($AG$2:$AH$5),1,$AE$4)</f>
        <v>#N/A</v>
      </c>
      <c r="AG2" s="16" t="s">
        <v>8</v>
      </c>
      <c r="AH2" s="17" t="s">
        <v>9</v>
      </c>
      <c r="AI2" s="15" t="e">
        <f>INDEX(($AJ$2:$AL$120),1,$AE$4*2-1)</f>
        <v>#N/A</v>
      </c>
      <c r="AJ2" s="12" t="s">
        <v>10</v>
      </c>
      <c r="AK2" s="18" t="str">
        <f t="shared" ref="AK2:AK33" si="0">PHONETIC(AJ2)</f>
        <v>アーチェリー</v>
      </c>
      <c r="AL2" s="20" t="s">
        <v>15</v>
      </c>
      <c r="AM2" t="str">
        <f t="shared" ref="AM2:AM40" si="1">PHONETIC(AL2)</f>
        <v>エンゲキ</v>
      </c>
      <c r="AP2" s="90" t="s">
        <v>181</v>
      </c>
      <c r="AT2" t="s">
        <v>407</v>
      </c>
    </row>
    <row r="3" spans="1:46" ht="18" customHeight="1">
      <c r="A3" s="1"/>
      <c r="B3" s="87" t="str">
        <f>IF(C2="スポーツ・文化の選択","活動区分を選択してください。","")</f>
        <v>活動区分を選択してください。</v>
      </c>
      <c r="C3" s="1"/>
      <c r="D3" s="1"/>
      <c r="E3" s="1"/>
      <c r="F3" s="1"/>
      <c r="G3" s="1"/>
      <c r="H3" s="1"/>
      <c r="I3" s="1"/>
      <c r="U3" s="371" t="s">
        <v>12</v>
      </c>
      <c r="V3" s="2"/>
      <c r="W3" s="3"/>
      <c r="X3" s="3"/>
      <c r="Y3" s="4"/>
      <c r="Z3" s="4"/>
      <c r="AA3" s="4"/>
      <c r="AB3" s="5"/>
      <c r="AE3" s="19" t="s">
        <v>4</v>
      </c>
      <c r="AF3" s="15" t="e">
        <f>INDEX(($AG$2:$AH$5),2,$AE$4)</f>
        <v>#N/A</v>
      </c>
      <c r="AG3" s="16" t="s">
        <v>13</v>
      </c>
      <c r="AH3" s="17" t="s">
        <v>183</v>
      </c>
      <c r="AI3" s="15" t="e">
        <f>INDEX(($AJ$2:$AL$59),2,$AE$4*2-1)</f>
        <v>#N/A</v>
      </c>
      <c r="AJ3" s="12" t="s">
        <v>14</v>
      </c>
      <c r="AK3" s="18" t="str">
        <f t="shared" si="0"/>
        <v>アイキドウ</v>
      </c>
      <c r="AL3" s="12" t="s">
        <v>77</v>
      </c>
      <c r="AM3" t="str">
        <f t="shared" si="1"/>
        <v>ソウゴウ</v>
      </c>
      <c r="AP3" s="90" t="s">
        <v>181</v>
      </c>
      <c r="AT3" t="s">
        <v>408</v>
      </c>
    </row>
    <row r="4" spans="1:46" ht="18" customHeight="1">
      <c r="A4" s="21" t="s">
        <v>16</v>
      </c>
      <c r="B4" s="1"/>
      <c r="C4" s="1"/>
      <c r="D4" s="1"/>
      <c r="E4" s="1"/>
      <c r="F4" s="1"/>
      <c r="G4" s="1"/>
      <c r="H4" s="1"/>
      <c r="I4" s="1"/>
      <c r="J4" s="1"/>
      <c r="K4" s="1"/>
      <c r="L4" s="1"/>
      <c r="M4" s="1"/>
      <c r="N4" s="1"/>
      <c r="O4" s="1"/>
      <c r="P4" s="1"/>
      <c r="Q4" s="1"/>
      <c r="R4" s="1"/>
      <c r="S4" s="1"/>
      <c r="U4" s="372"/>
      <c r="V4" s="22"/>
      <c r="W4" s="23"/>
      <c r="X4" s="23"/>
      <c r="Y4" s="24"/>
      <c r="Z4" s="24"/>
      <c r="AA4" s="24"/>
      <c r="AB4" s="25"/>
      <c r="AE4" s="26" t="e">
        <f>MATCH($C$2,$AG$1:$AH$1)</f>
        <v>#N/A</v>
      </c>
      <c r="AF4" s="15" t="e">
        <f>INDEX(($AG$2:$AH$5),3,$AE$4)</f>
        <v>#N/A</v>
      </c>
      <c r="AG4" s="16" t="s">
        <v>17</v>
      </c>
      <c r="AH4" s="17" t="s">
        <v>18</v>
      </c>
      <c r="AI4" s="15" t="e">
        <f>INDEX(($AJ$2:$AL$59),3,$AE$4*2-1)</f>
        <v>#N/A</v>
      </c>
      <c r="AJ4" s="12" t="s">
        <v>19</v>
      </c>
      <c r="AK4" s="18" t="str">
        <f t="shared" si="0"/>
        <v>アイスホッケー</v>
      </c>
      <c r="AL4" s="12" t="s">
        <v>96</v>
      </c>
      <c r="AM4" t="str">
        <f t="shared" si="1"/>
        <v>ニンギョウゲキ</v>
      </c>
      <c r="AP4" s="90" t="s">
        <v>181</v>
      </c>
      <c r="AT4" t="s">
        <v>409</v>
      </c>
    </row>
    <row r="5" spans="1:46" ht="18" customHeight="1">
      <c r="A5" s="1"/>
      <c r="B5" s="1"/>
      <c r="C5" s="1"/>
      <c r="D5" s="1"/>
      <c r="E5" s="1"/>
      <c r="F5" s="1"/>
      <c r="G5" s="1"/>
      <c r="H5" s="1"/>
      <c r="I5" s="1"/>
      <c r="J5" s="1"/>
      <c r="K5" s="1"/>
      <c r="L5" s="1"/>
      <c r="M5" s="1"/>
      <c r="N5" s="1"/>
      <c r="O5" s="1"/>
      <c r="P5" s="1"/>
      <c r="Q5" s="1"/>
      <c r="R5" s="1"/>
      <c r="S5" s="1"/>
      <c r="AB5" s="1"/>
      <c r="AF5" s="15" t="e">
        <f>INDEX(($AG$2:$AH$5),4,$AE$4)</f>
        <v>#N/A</v>
      </c>
      <c r="AH5" s="17" t="s">
        <v>178</v>
      </c>
      <c r="AI5" s="15" t="e">
        <f>INDEX(($AJ$2:$AL$59),4,$AE$4*2-1)</f>
        <v>#N/A</v>
      </c>
      <c r="AJ5" s="12" t="s">
        <v>21</v>
      </c>
      <c r="AK5" s="18" t="str">
        <f t="shared" si="0"/>
        <v>アミヒキ</v>
      </c>
      <c r="AL5" s="12" t="s">
        <v>102</v>
      </c>
      <c r="AM5" t="str">
        <f t="shared" si="1"/>
        <v>バレエ</v>
      </c>
      <c r="AP5" s="90" t="s">
        <v>181</v>
      </c>
      <c r="AT5" t="s">
        <v>410</v>
      </c>
    </row>
    <row r="6" spans="1:46" ht="18" customHeight="1">
      <c r="A6" s="27" t="s">
        <v>22</v>
      </c>
      <c r="B6" s="1"/>
      <c r="C6" s="1"/>
      <c r="D6" s="1"/>
      <c r="E6" s="1"/>
      <c r="F6" s="1"/>
      <c r="G6" s="1"/>
      <c r="H6" s="1"/>
      <c r="I6" s="1"/>
      <c r="J6" s="1"/>
      <c r="K6" s="1"/>
      <c r="L6" s="1"/>
      <c r="M6" s="1"/>
      <c r="N6" s="1"/>
      <c r="O6" s="1"/>
      <c r="P6" s="1"/>
      <c r="Q6" s="1"/>
      <c r="R6" s="10"/>
      <c r="S6" s="10"/>
      <c r="T6" s="10"/>
      <c r="U6" s="10"/>
      <c r="V6" s="1"/>
      <c r="W6" s="1"/>
      <c r="X6" s="1"/>
      <c r="Y6" s="1"/>
      <c r="Z6" s="1"/>
      <c r="AA6" s="1"/>
      <c r="AB6" s="1"/>
      <c r="AI6" s="15" t="e">
        <f>INDEX(($AJ$2:$AL$59),5,$AE$4*2-1)</f>
        <v>#N/A</v>
      </c>
      <c r="AJ6" s="12" t="s">
        <v>23</v>
      </c>
      <c r="AK6" s="18" t="str">
        <f t="shared" si="0"/>
        <v>ウエイトリフティング</v>
      </c>
      <c r="AL6" s="18" t="s">
        <v>104</v>
      </c>
      <c r="AM6" t="str">
        <f t="shared" si="1"/>
        <v>ホウガク</v>
      </c>
      <c r="AP6" s="90" t="s">
        <v>181</v>
      </c>
      <c r="AT6" t="s">
        <v>380</v>
      </c>
    </row>
    <row r="7" spans="1:46" ht="18" customHeight="1">
      <c r="A7" s="27" t="s">
        <v>25</v>
      </c>
      <c r="B7" s="1"/>
      <c r="C7" s="1"/>
      <c r="D7" s="1"/>
      <c r="E7" s="1"/>
      <c r="F7" s="1"/>
      <c r="G7" s="10"/>
      <c r="H7" s="10"/>
      <c r="I7" s="10"/>
      <c r="J7" s="10"/>
      <c r="K7" s="10"/>
      <c r="L7" s="10"/>
      <c r="M7" s="10"/>
      <c r="N7" s="10"/>
      <c r="O7" s="10"/>
      <c r="P7" s="10"/>
      <c r="Q7" s="10"/>
      <c r="R7" s="10"/>
      <c r="S7" s="10"/>
      <c r="T7" s="10"/>
      <c r="U7" s="10"/>
      <c r="V7" s="1"/>
      <c r="W7" s="1"/>
      <c r="X7" s="1"/>
      <c r="Y7" s="1"/>
      <c r="Z7" s="1"/>
      <c r="AA7" s="1"/>
      <c r="AB7" s="1"/>
      <c r="AI7" s="15" t="e">
        <f>INDEX(($AJ$2:$AL$59),6,$AE$4*2-1)</f>
        <v>#N/A</v>
      </c>
      <c r="AJ7" s="12" t="s">
        <v>26</v>
      </c>
      <c r="AK7" s="18" t="str">
        <f t="shared" si="0"/>
        <v>エアロビック</v>
      </c>
      <c r="AL7" s="12" t="s">
        <v>106</v>
      </c>
      <c r="AM7" t="str">
        <f t="shared" si="1"/>
        <v>ミュージカル</v>
      </c>
      <c r="AP7" s="90" t="s">
        <v>181</v>
      </c>
      <c r="AT7" t="s">
        <v>381</v>
      </c>
    </row>
    <row r="8" spans="1:46" ht="18" customHeight="1">
      <c r="A8" s="27" t="s">
        <v>28</v>
      </c>
      <c r="B8" s="1"/>
      <c r="C8" s="1"/>
      <c r="D8" s="1"/>
      <c r="E8" s="1"/>
      <c r="F8" s="1"/>
      <c r="G8" s="1"/>
      <c r="H8" s="1"/>
      <c r="I8" s="1"/>
      <c r="J8" s="1"/>
      <c r="K8" s="1"/>
      <c r="L8" s="1"/>
      <c r="M8" s="1"/>
      <c r="N8" s="1"/>
      <c r="O8" s="1"/>
      <c r="P8" s="1"/>
      <c r="Q8" s="1"/>
      <c r="R8" s="1"/>
      <c r="S8" s="1"/>
      <c r="T8" s="1"/>
      <c r="U8" s="1"/>
      <c r="V8" s="1"/>
      <c r="W8" s="1"/>
      <c r="X8" s="1"/>
      <c r="Y8" s="1"/>
      <c r="Z8" s="1"/>
      <c r="AA8" s="1"/>
      <c r="AB8" s="1"/>
      <c r="AI8" s="15" t="e">
        <f>INDEX(($AJ$2:$AL$59),7,$AE$4*2-1)</f>
        <v>#N/A</v>
      </c>
      <c r="AJ8" s="12" t="s">
        <v>29</v>
      </c>
      <c r="AK8" s="18" t="str">
        <f t="shared" si="0"/>
        <v>カーリング</v>
      </c>
      <c r="AL8" s="12" t="s">
        <v>111</v>
      </c>
      <c r="AM8" t="str">
        <f t="shared" si="1"/>
        <v>ミンヨウ</v>
      </c>
      <c r="AP8" s="90" t="s">
        <v>181</v>
      </c>
      <c r="AT8" t="s">
        <v>382</v>
      </c>
    </row>
    <row r="9" spans="1:46" ht="18" customHeight="1">
      <c r="A9" s="28" t="s">
        <v>31</v>
      </c>
      <c r="B9" s="1"/>
      <c r="C9" s="1"/>
      <c r="D9" s="1"/>
      <c r="E9" s="1"/>
      <c r="F9" s="1"/>
      <c r="G9" s="1"/>
      <c r="H9" s="1"/>
      <c r="I9" s="1"/>
      <c r="J9" s="1"/>
      <c r="K9" s="1"/>
      <c r="L9" s="1"/>
      <c r="M9" s="1"/>
      <c r="N9" s="1"/>
      <c r="O9" s="1"/>
      <c r="P9" s="1"/>
      <c r="Q9" s="1"/>
      <c r="R9" s="1"/>
      <c r="S9" s="1"/>
      <c r="T9" s="1"/>
      <c r="U9" s="1"/>
      <c r="V9" s="1"/>
      <c r="W9" s="1"/>
      <c r="X9" s="1"/>
      <c r="Y9" s="1"/>
      <c r="Z9" s="1"/>
      <c r="AA9" s="1"/>
      <c r="AB9" s="1"/>
      <c r="AI9" s="15" t="e">
        <f>INDEX(($AJ$2:$AL$59),8,$AE$4*2-1)</f>
        <v>#N/A</v>
      </c>
      <c r="AJ9" s="12" t="s">
        <v>32</v>
      </c>
      <c r="AK9" s="18" t="str">
        <f t="shared" si="0"/>
        <v>カヌー</v>
      </c>
      <c r="AL9" s="12" t="s">
        <v>113</v>
      </c>
      <c r="AM9" t="str">
        <f t="shared" si="1"/>
        <v>モダンダンス</v>
      </c>
      <c r="AP9" s="90" t="s">
        <v>181</v>
      </c>
      <c r="AT9" t="s">
        <v>383</v>
      </c>
    </row>
    <row r="10" spans="1:46" ht="18" customHeight="1">
      <c r="A10" s="1"/>
      <c r="B10" s="1"/>
      <c r="C10" s="1"/>
      <c r="D10" s="1"/>
      <c r="E10" s="1"/>
      <c r="F10" s="1"/>
      <c r="G10" s="1"/>
      <c r="H10" s="1"/>
      <c r="I10" s="1"/>
      <c r="J10" s="1"/>
      <c r="K10" s="1"/>
      <c r="L10" s="1"/>
      <c r="M10" s="1"/>
      <c r="N10" s="1"/>
      <c r="O10" s="1"/>
      <c r="P10" s="1"/>
      <c r="Q10" s="1"/>
      <c r="AE10" t="s">
        <v>165</v>
      </c>
      <c r="AI10" s="15" t="e">
        <f>INDEX(($AJ$2:$AL$59),9,$AE$4*2-1)</f>
        <v>#N/A</v>
      </c>
      <c r="AJ10" s="12" t="s">
        <v>34</v>
      </c>
      <c r="AK10" s="18" t="str">
        <f t="shared" si="0"/>
        <v>カラテドウ</v>
      </c>
      <c r="AL10" s="12" t="s">
        <v>118</v>
      </c>
      <c r="AM10" t="str">
        <f t="shared" si="1"/>
        <v>ヨウガク</v>
      </c>
      <c r="AP10" s="90" t="s">
        <v>181</v>
      </c>
      <c r="AT10" t="s">
        <v>384</v>
      </c>
    </row>
    <row r="11" spans="1:46" ht="18" customHeight="1">
      <c r="A11" s="336" t="s">
        <v>36</v>
      </c>
      <c r="B11" s="377"/>
      <c r="C11" s="29" t="s">
        <v>37</v>
      </c>
      <c r="D11" s="4"/>
      <c r="E11" s="346" t="str">
        <f>PHONETIC(C12)</f>
        <v/>
      </c>
      <c r="F11" s="346"/>
      <c r="G11" s="346"/>
      <c r="H11" s="346"/>
      <c r="I11" s="346"/>
      <c r="J11" s="346"/>
      <c r="K11" s="346"/>
      <c r="L11" s="346"/>
      <c r="M11" s="380" t="s">
        <v>38</v>
      </c>
      <c r="N11" s="380"/>
      <c r="O11" s="381" t="s">
        <v>39</v>
      </c>
      <c r="P11" s="382"/>
      <c r="Q11" s="383"/>
      <c r="R11" s="384" t="s">
        <v>40</v>
      </c>
      <c r="S11" s="385"/>
      <c r="T11" s="29" t="s">
        <v>37</v>
      </c>
      <c r="U11" s="4"/>
      <c r="V11" s="346" t="str">
        <f>PHONETIC(T12)&amp;"  "&amp;PHONETIC(($V$12))</f>
        <v xml:space="preserve">  </v>
      </c>
      <c r="W11" s="346"/>
      <c r="X11" s="346"/>
      <c r="Y11" s="346"/>
      <c r="Z11" s="346"/>
      <c r="AA11" s="346"/>
      <c r="AB11" s="347" t="s">
        <v>411</v>
      </c>
      <c r="AE11" t="s">
        <v>166</v>
      </c>
      <c r="AI11" s="15" t="e">
        <f>INDEX(($AJ$2:$AL$59),10,$AE$4*2-1)</f>
        <v>#N/A</v>
      </c>
      <c r="AJ11" s="23" t="s">
        <v>42</v>
      </c>
      <c r="AK11" s="18" t="str">
        <f t="shared" si="0"/>
        <v>キュウドウ</v>
      </c>
      <c r="AL11" s="12" t="s">
        <v>24</v>
      </c>
      <c r="AM11" t="str">
        <f t="shared" si="1"/>
        <v>ギンエイケンシブ</v>
      </c>
      <c r="AP11" s="91" t="s">
        <v>182</v>
      </c>
      <c r="AT11" t="s">
        <v>385</v>
      </c>
    </row>
    <row r="12" spans="1:46" ht="18" customHeight="1">
      <c r="A12" s="378"/>
      <c r="B12" s="379"/>
      <c r="C12" s="349"/>
      <c r="D12" s="350"/>
      <c r="E12" s="350"/>
      <c r="F12" s="350"/>
      <c r="G12" s="350"/>
      <c r="H12" s="350"/>
      <c r="I12" s="350"/>
      <c r="J12" s="350"/>
      <c r="K12" s="350"/>
      <c r="L12" s="350"/>
      <c r="M12" s="351"/>
      <c r="N12" s="351"/>
      <c r="O12" s="352" t="s">
        <v>406</v>
      </c>
      <c r="P12" s="353"/>
      <c r="Q12" s="354"/>
      <c r="R12" s="386"/>
      <c r="S12" s="387"/>
      <c r="T12" s="355"/>
      <c r="U12" s="356"/>
      <c r="V12" s="356"/>
      <c r="W12" s="356"/>
      <c r="X12" s="356"/>
      <c r="Y12" s="356"/>
      <c r="Z12" s="356"/>
      <c r="AA12" s="356"/>
      <c r="AB12" s="348"/>
      <c r="AE12" t="s">
        <v>167</v>
      </c>
      <c r="AI12" s="15" t="e">
        <f>INDEX(($AJ$2:$AL$59),11,$AE$4*2-1)</f>
        <v>#N/A</v>
      </c>
      <c r="AJ12" s="12" t="s">
        <v>44</v>
      </c>
      <c r="AK12" s="18" t="str">
        <f t="shared" si="0"/>
        <v>グラウンドゴルフ</v>
      </c>
      <c r="AL12" s="12" t="s">
        <v>94</v>
      </c>
      <c r="AM12" t="str">
        <f t="shared" si="1"/>
        <v>ニホンブヨウ</v>
      </c>
      <c r="AP12" s="91" t="s">
        <v>182</v>
      </c>
      <c r="AT12" t="s">
        <v>386</v>
      </c>
    </row>
    <row r="13" spans="1:46" ht="18" customHeight="1">
      <c r="A13" s="336" t="s">
        <v>46</v>
      </c>
      <c r="B13" s="208"/>
      <c r="C13" s="30" t="s">
        <v>47</v>
      </c>
      <c r="D13" s="338" t="str">
        <f>LEFT(PHONETIC(C14),8)</f>
        <v/>
      </c>
      <c r="E13" s="338"/>
      <c r="F13" s="338"/>
      <c r="G13" s="338"/>
      <c r="H13" s="4"/>
      <c r="I13" s="4"/>
      <c r="J13" s="4"/>
      <c r="K13" s="4"/>
      <c r="L13" s="4"/>
      <c r="M13" s="4"/>
      <c r="N13" s="4"/>
      <c r="O13" s="4"/>
      <c r="P13" s="4"/>
      <c r="Q13" s="4"/>
      <c r="R13" s="207" t="s">
        <v>48</v>
      </c>
      <c r="S13" s="208"/>
      <c r="T13" s="339" t="s">
        <v>49</v>
      </c>
      <c r="U13" s="340"/>
      <c r="V13" s="31" t="s">
        <v>50</v>
      </c>
      <c r="W13" s="4"/>
      <c r="X13" s="4"/>
      <c r="Y13" s="4"/>
      <c r="Z13" s="4"/>
      <c r="AA13" s="4"/>
      <c r="AB13" s="5"/>
      <c r="AE13" t="s">
        <v>168</v>
      </c>
      <c r="AI13" s="15" t="e">
        <f>INDEX(($AJ$2:$AL$59),12,$AE$4*2-1)</f>
        <v>#N/A</v>
      </c>
      <c r="AJ13" s="12" t="s">
        <v>51</v>
      </c>
      <c r="AK13" s="18" t="str">
        <f t="shared" si="0"/>
        <v>クレーシャゲキ</v>
      </c>
      <c r="AL13" s="12" t="s">
        <v>98</v>
      </c>
      <c r="AM13" t="str">
        <f t="shared" si="1"/>
        <v>ノウ、キョウゲン</v>
      </c>
      <c r="AP13" s="91" t="s">
        <v>182</v>
      </c>
      <c r="AT13" t="s">
        <v>387</v>
      </c>
    </row>
    <row r="14" spans="1:46" ht="18" customHeight="1">
      <c r="A14" s="337"/>
      <c r="B14" s="268"/>
      <c r="C14" s="341"/>
      <c r="D14" s="342"/>
      <c r="E14" s="342"/>
      <c r="F14" s="342"/>
      <c r="G14" s="342"/>
      <c r="H14" s="342"/>
      <c r="I14" s="342"/>
      <c r="J14" s="342"/>
      <c r="K14" s="342"/>
      <c r="L14" s="342"/>
      <c r="M14" s="342"/>
      <c r="N14" s="342"/>
      <c r="O14" s="342"/>
      <c r="P14" s="342"/>
      <c r="Q14" s="343"/>
      <c r="R14" s="266"/>
      <c r="S14" s="268"/>
      <c r="T14" s="344" t="str">
        <f>PHONETIC(T$15)</f>
        <v/>
      </c>
      <c r="U14" s="345"/>
      <c r="V14" s="357" t="str">
        <f>PHONETIC(V$15)</f>
        <v/>
      </c>
      <c r="W14" s="357"/>
      <c r="X14" s="357"/>
      <c r="Y14" s="357"/>
      <c r="Z14" s="357"/>
      <c r="AA14" s="357"/>
      <c r="AB14" s="358"/>
      <c r="AE14" t="s">
        <v>169</v>
      </c>
      <c r="AI14" s="15" t="e">
        <f>INDEX(($AJ$2:$AL$59),13,$AE$4*2-1)</f>
        <v>#N/A</v>
      </c>
      <c r="AJ14" s="12" t="s">
        <v>53</v>
      </c>
      <c r="AK14" s="18" t="str">
        <f t="shared" si="0"/>
        <v>ケンドウ</v>
      </c>
      <c r="AL14" s="12" t="s">
        <v>108</v>
      </c>
      <c r="AM14" t="str">
        <f t="shared" si="1"/>
        <v>ミンゾクゲイノウ</v>
      </c>
      <c r="AP14" s="91" t="s">
        <v>182</v>
      </c>
      <c r="AT14" t="s">
        <v>388</v>
      </c>
    </row>
    <row r="15" spans="1:46" ht="18" customHeight="1">
      <c r="A15" s="266"/>
      <c r="B15" s="268"/>
      <c r="C15" s="32" t="s">
        <v>55</v>
      </c>
      <c r="D15" s="33"/>
      <c r="E15" s="33"/>
      <c r="F15" s="34"/>
      <c r="G15" s="350"/>
      <c r="H15" s="350"/>
      <c r="I15" s="350"/>
      <c r="J15" s="350"/>
      <c r="K15" s="350"/>
      <c r="L15" s="350"/>
      <c r="M15" s="350"/>
      <c r="N15" s="350"/>
      <c r="O15" s="350"/>
      <c r="P15" s="350"/>
      <c r="Q15" s="359"/>
      <c r="R15" s="209"/>
      <c r="S15" s="210"/>
      <c r="T15" s="355"/>
      <c r="U15" s="356"/>
      <c r="V15" s="360"/>
      <c r="W15" s="360"/>
      <c r="X15" s="360"/>
      <c r="Y15" s="360"/>
      <c r="Z15" s="360"/>
      <c r="AA15" s="360"/>
      <c r="AB15" s="361"/>
      <c r="AE15" t="s">
        <v>170</v>
      </c>
      <c r="AI15" s="15" t="e">
        <f>INDEX(($AJ$2:$AL$59),14,$AE$4*2-1)</f>
        <v>#N/A</v>
      </c>
      <c r="AJ15" s="12" t="s">
        <v>56</v>
      </c>
      <c r="AK15" s="18" t="str">
        <f t="shared" si="0"/>
        <v>ゴルフ</v>
      </c>
      <c r="AL15" s="12" t="s">
        <v>120</v>
      </c>
      <c r="AM15" t="str">
        <f t="shared" si="1"/>
        <v>ヨウキョク</v>
      </c>
      <c r="AP15" s="91" t="s">
        <v>182</v>
      </c>
      <c r="AT15" t="s">
        <v>389</v>
      </c>
    </row>
    <row r="16" spans="1:46" ht="18" customHeight="1">
      <c r="A16" s="266"/>
      <c r="B16" s="268"/>
      <c r="C16" s="362" t="s">
        <v>58</v>
      </c>
      <c r="D16" s="363"/>
      <c r="E16" s="35" t="s">
        <v>59</v>
      </c>
      <c r="F16" s="313"/>
      <c r="G16" s="313"/>
      <c r="H16" s="314" t="s">
        <v>60</v>
      </c>
      <c r="I16" s="314"/>
      <c r="J16" s="313"/>
      <c r="K16" s="313"/>
      <c r="L16" s="313"/>
      <c r="M16" s="315"/>
      <c r="N16" s="366" t="s">
        <v>61</v>
      </c>
      <c r="O16" s="367"/>
      <c r="P16" s="317"/>
      <c r="Q16" s="318"/>
      <c r="R16" s="318"/>
      <c r="S16" s="318"/>
      <c r="T16" s="318"/>
      <c r="U16" s="36" t="s">
        <v>62</v>
      </c>
      <c r="V16" s="313"/>
      <c r="W16" s="313"/>
      <c r="X16" s="313"/>
      <c r="Y16" s="313"/>
      <c r="Z16" s="313"/>
      <c r="AA16" s="313"/>
      <c r="AB16" s="315"/>
      <c r="AE16" t="s">
        <v>171</v>
      </c>
      <c r="AI16" s="15" t="e">
        <f>INDEX(($AJ$2:$AL$59),15,$AE$4*2-1)</f>
        <v>#N/A</v>
      </c>
      <c r="AJ16" s="12" t="s">
        <v>63</v>
      </c>
      <c r="AK16" s="18" t="str">
        <f t="shared" si="0"/>
        <v>サッカー</v>
      </c>
      <c r="AL16" s="12" t="s">
        <v>122</v>
      </c>
      <c r="AM16" t="str">
        <f t="shared" si="1"/>
        <v>ワダイコ</v>
      </c>
      <c r="AP16" s="91" t="s">
        <v>182</v>
      </c>
      <c r="AT16" t="s">
        <v>390</v>
      </c>
    </row>
    <row r="17" spans="1:46" ht="18" customHeight="1">
      <c r="A17" s="37"/>
      <c r="B17" s="38"/>
      <c r="C17" s="364"/>
      <c r="D17" s="365"/>
      <c r="E17" s="39" t="s">
        <v>65</v>
      </c>
      <c r="F17" s="313"/>
      <c r="G17" s="313"/>
      <c r="H17" s="314" t="s">
        <v>66</v>
      </c>
      <c r="I17" s="314"/>
      <c r="J17" s="313"/>
      <c r="K17" s="313"/>
      <c r="L17" s="313"/>
      <c r="M17" s="315"/>
      <c r="N17" s="40" t="s">
        <v>67</v>
      </c>
      <c r="O17" s="316"/>
      <c r="P17" s="316"/>
      <c r="Q17" s="314" t="s">
        <v>66</v>
      </c>
      <c r="R17" s="314"/>
      <c r="S17" s="314"/>
      <c r="T17" s="313"/>
      <c r="U17" s="313"/>
      <c r="V17" s="315"/>
      <c r="W17" s="317" t="s">
        <v>68</v>
      </c>
      <c r="X17" s="318"/>
      <c r="Y17" s="318"/>
      <c r="Z17" s="318"/>
      <c r="AA17" s="318"/>
      <c r="AB17" s="319"/>
      <c r="AE17" t="s">
        <v>172</v>
      </c>
      <c r="AI17" s="15" t="e">
        <f>INDEX(($AJ$2:$AL$59),16,$AE$4*2-1)</f>
        <v>#N/A</v>
      </c>
      <c r="AJ17" s="12" t="s">
        <v>69</v>
      </c>
      <c r="AK17" s="18" t="str">
        <f t="shared" si="0"/>
        <v>サンガク</v>
      </c>
      <c r="AL17" s="12" t="s">
        <v>11</v>
      </c>
      <c r="AM17" t="str">
        <f t="shared" si="1"/>
        <v>イゴ、ショウギ</v>
      </c>
      <c r="AP17" s="91" t="s">
        <v>179</v>
      </c>
      <c r="AT17" t="s">
        <v>391</v>
      </c>
    </row>
    <row r="18" spans="1:46" ht="18" customHeight="1">
      <c r="A18" s="207" t="s">
        <v>71</v>
      </c>
      <c r="B18" s="208"/>
      <c r="C18" s="211" t="s">
        <v>72</v>
      </c>
      <c r="D18" s="212"/>
      <c r="E18" s="213" t="s">
        <v>73</v>
      </c>
      <c r="F18" s="214"/>
      <c r="G18" s="214"/>
      <c r="H18" s="215"/>
      <c r="I18" s="207" t="s">
        <v>74</v>
      </c>
      <c r="J18" s="208"/>
      <c r="K18" s="83"/>
      <c r="L18" s="323"/>
      <c r="M18" s="323"/>
      <c r="N18" s="323"/>
      <c r="O18" s="323"/>
      <c r="P18" s="323"/>
      <c r="Q18" s="323"/>
      <c r="R18" s="84" t="s">
        <v>162</v>
      </c>
      <c r="S18" s="216" t="s">
        <v>75</v>
      </c>
      <c r="T18" s="217"/>
      <c r="U18" s="329"/>
      <c r="V18" s="325"/>
      <c r="W18" s="325"/>
      <c r="X18" s="325"/>
      <c r="Y18" s="325"/>
      <c r="Z18" s="325"/>
      <c r="AA18" s="325"/>
      <c r="AB18" s="326"/>
      <c r="AE18" t="s">
        <v>173</v>
      </c>
      <c r="AI18" s="15" t="e">
        <f>INDEX(($AJ$2:$AL$59),17,$AE$4*2-1)</f>
        <v>#N/A</v>
      </c>
      <c r="AJ18" s="12" t="s">
        <v>76</v>
      </c>
      <c r="AK18" s="18" t="str">
        <f t="shared" si="0"/>
        <v>ジテンシャキョウギ</v>
      </c>
      <c r="AL18" s="12" t="s">
        <v>20</v>
      </c>
      <c r="AM18" t="str">
        <f t="shared" si="1"/>
        <v>カドウ</v>
      </c>
      <c r="AP18" s="91" t="s">
        <v>180</v>
      </c>
      <c r="AT18" t="s">
        <v>392</v>
      </c>
    </row>
    <row r="19" spans="1:46" ht="18" customHeight="1">
      <c r="A19" s="209"/>
      <c r="B19" s="210"/>
      <c r="C19" s="331" t="s">
        <v>78</v>
      </c>
      <c r="D19" s="332"/>
      <c r="E19" s="333" t="s">
        <v>73</v>
      </c>
      <c r="F19" s="334"/>
      <c r="G19" s="334"/>
      <c r="H19" s="335"/>
      <c r="I19" s="209"/>
      <c r="J19" s="210"/>
      <c r="K19" s="85"/>
      <c r="L19" s="324"/>
      <c r="M19" s="324"/>
      <c r="N19" s="324"/>
      <c r="O19" s="324"/>
      <c r="P19" s="324"/>
      <c r="Q19" s="324"/>
      <c r="R19" s="86"/>
      <c r="S19" s="218"/>
      <c r="T19" s="219"/>
      <c r="U19" s="330"/>
      <c r="V19" s="327"/>
      <c r="W19" s="327"/>
      <c r="X19" s="327"/>
      <c r="Y19" s="327"/>
      <c r="Z19" s="327"/>
      <c r="AA19" s="327"/>
      <c r="AB19" s="328"/>
      <c r="AE19" t="s">
        <v>174</v>
      </c>
      <c r="AI19" s="15" t="e">
        <f>INDEX(($AJ$2:$AL$59),18,$AE$4*2-1)</f>
        <v>#N/A</v>
      </c>
      <c r="AJ19" s="12" t="s">
        <v>79</v>
      </c>
      <c r="AK19" s="18" t="str">
        <f t="shared" si="0"/>
        <v>ジュウケンドウ</v>
      </c>
      <c r="AL19" s="12" t="s">
        <v>33</v>
      </c>
      <c r="AM19" t="str">
        <f t="shared" si="1"/>
        <v>ゲンダイシ</v>
      </c>
      <c r="AP19" s="91" t="s">
        <v>180</v>
      </c>
      <c r="AT19" t="s">
        <v>393</v>
      </c>
    </row>
    <row r="20" spans="1:46" ht="18" customHeight="1">
      <c r="A20" s="226" t="s">
        <v>80</v>
      </c>
      <c r="B20" s="227"/>
      <c r="C20" s="268"/>
      <c r="D20" s="329"/>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6"/>
      <c r="AG20" s="1"/>
      <c r="AI20" s="15" t="e">
        <f>INDEX(($AJ$2:$AL$59),19,$AE$4*2-1)</f>
        <v>#N/A</v>
      </c>
      <c r="AJ20" s="12" t="s">
        <v>81</v>
      </c>
      <c r="AK20" s="18" t="str">
        <f t="shared" si="0"/>
        <v>ジュウドウ</v>
      </c>
      <c r="AL20" s="12" t="s">
        <v>35</v>
      </c>
      <c r="AM20" t="str">
        <f t="shared" si="1"/>
        <v>コウゲイ</v>
      </c>
      <c r="AP20" s="91" t="s">
        <v>180</v>
      </c>
      <c r="AT20" t="s">
        <v>394</v>
      </c>
    </row>
    <row r="21" spans="1:46" ht="18" customHeight="1">
      <c r="A21" s="209"/>
      <c r="B21" s="244"/>
      <c r="C21" s="210"/>
      <c r="D21" s="330"/>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8"/>
      <c r="AI21" s="15" t="e">
        <f>INDEX(($AJ$2:$AL$59),20,$AE$4*2-1)</f>
        <v>#N/A</v>
      </c>
      <c r="AJ21" s="12" t="s">
        <v>83</v>
      </c>
      <c r="AK21" s="18" t="str">
        <f t="shared" si="0"/>
        <v>ショウリンジケンポウ</v>
      </c>
      <c r="AL21" s="12" t="s">
        <v>43</v>
      </c>
      <c r="AM21" t="str">
        <f t="shared" si="1"/>
        <v>サドウ</v>
      </c>
      <c r="AP21" s="91" t="s">
        <v>180</v>
      </c>
      <c r="AT21" t="s">
        <v>395</v>
      </c>
    </row>
    <row r="22" spans="1:46" ht="18" customHeight="1">
      <c r="A22" s="198" t="s">
        <v>164</v>
      </c>
      <c r="B22" s="199"/>
      <c r="C22" s="200"/>
      <c r="D22" s="320"/>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2"/>
      <c r="AI22" s="15" t="e">
        <f>INDEX(($AJ$2:$AL$59),21,$AE$4*2-1)</f>
        <v>#N/A</v>
      </c>
      <c r="AJ22" s="12" t="s">
        <v>85</v>
      </c>
      <c r="AK22" s="18" t="str">
        <f t="shared" si="0"/>
        <v>スイエイ</v>
      </c>
      <c r="AL22" s="12" t="s">
        <v>45</v>
      </c>
      <c r="AM22" t="str">
        <f t="shared" si="1"/>
        <v>シャシン</v>
      </c>
      <c r="AP22" s="91" t="s">
        <v>180</v>
      </c>
      <c r="AT22" t="s">
        <v>396</v>
      </c>
    </row>
    <row r="23" spans="1:46" ht="18" customHeight="1">
      <c r="A23" s="201"/>
      <c r="B23" s="202"/>
      <c r="C23" s="203"/>
      <c r="D23" s="220"/>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2"/>
      <c r="AI23" s="15" t="e">
        <f>INDEX(($AJ$2:$AL$59),22,$AE$4*2-1)</f>
        <v>#N/A</v>
      </c>
      <c r="AJ23" s="12" t="s">
        <v>87</v>
      </c>
      <c r="AK23" s="18" t="str">
        <f t="shared" si="0"/>
        <v>スキー</v>
      </c>
      <c r="AL23" s="12" t="s">
        <v>57</v>
      </c>
      <c r="AM23" t="str">
        <f t="shared" si="1"/>
        <v>ショウセツ</v>
      </c>
      <c r="AP23" s="91" t="s">
        <v>180</v>
      </c>
      <c r="AT23" t="s">
        <v>397</v>
      </c>
    </row>
    <row r="24" spans="1:46" ht="18" customHeight="1">
      <c r="A24" s="201"/>
      <c r="B24" s="202"/>
      <c r="C24" s="203"/>
      <c r="D24" s="220"/>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2"/>
      <c r="AI24" s="15" t="e">
        <f>INDEX(($AJ$2:$AL$59),23,$AE$4*2-1)</f>
        <v>#N/A</v>
      </c>
      <c r="AJ24" s="12" t="s">
        <v>89</v>
      </c>
      <c r="AK24" s="18" t="str">
        <f t="shared" si="0"/>
        <v>スケート</v>
      </c>
      <c r="AL24" s="12" t="s">
        <v>64</v>
      </c>
      <c r="AM24" t="str">
        <f t="shared" si="1"/>
        <v>ショドウ</v>
      </c>
      <c r="AP24" s="91" t="s">
        <v>180</v>
      </c>
      <c r="AT24" t="s">
        <v>398</v>
      </c>
    </row>
    <row r="25" spans="1:46" ht="18" customHeight="1">
      <c r="A25" s="201"/>
      <c r="B25" s="202"/>
      <c r="C25" s="203"/>
      <c r="D25" s="220"/>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2"/>
      <c r="AI25" s="15" t="e">
        <f>INDEX(($AJ$2:$AL$59),24,$AE$4*2-1)</f>
        <v>#N/A</v>
      </c>
      <c r="AJ25" s="12" t="s">
        <v>91</v>
      </c>
      <c r="AK25" s="18" t="str">
        <f t="shared" si="0"/>
        <v>スポーツチャンバラ</v>
      </c>
      <c r="AL25" s="12" t="s">
        <v>70</v>
      </c>
      <c r="AM25" t="str">
        <f t="shared" si="1"/>
        <v>センリュウ</v>
      </c>
      <c r="AP25" s="91" t="s">
        <v>180</v>
      </c>
      <c r="AT25" t="s">
        <v>399</v>
      </c>
    </row>
    <row r="26" spans="1:46" ht="18" customHeight="1">
      <c r="A26" s="201"/>
      <c r="B26" s="202"/>
      <c r="C26" s="203"/>
      <c r="D26" s="220"/>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2"/>
      <c r="AI26" s="15" t="e">
        <f>INDEX(($AJ$2:$AL$59),25,$AE$4*2-1)</f>
        <v>#N/A</v>
      </c>
      <c r="AJ26" s="12" t="s">
        <v>93</v>
      </c>
      <c r="AK26" s="18" t="str">
        <f t="shared" si="0"/>
        <v>スモウ</v>
      </c>
      <c r="AL26" s="12" t="s">
        <v>84</v>
      </c>
      <c r="AM26" t="str">
        <f t="shared" si="1"/>
        <v>タンカ</v>
      </c>
      <c r="AP26" s="91" t="s">
        <v>180</v>
      </c>
      <c r="AT26" t="s">
        <v>400</v>
      </c>
    </row>
    <row r="27" spans="1:46" ht="18" customHeight="1">
      <c r="A27" s="201"/>
      <c r="B27" s="202"/>
      <c r="C27" s="203"/>
      <c r="D27" s="220"/>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2"/>
      <c r="AI27" s="15" t="e">
        <f>INDEX(($AJ$2:$AL$59),26,$AE$4*2-1)</f>
        <v>#N/A</v>
      </c>
      <c r="AJ27" s="12" t="s">
        <v>95</v>
      </c>
      <c r="AK27" s="18" t="str">
        <f t="shared" si="0"/>
        <v>セーリング</v>
      </c>
      <c r="AL27" s="12" t="s">
        <v>86</v>
      </c>
      <c r="AM27" t="str">
        <f t="shared" si="1"/>
        <v>チョウコク</v>
      </c>
      <c r="AP27" s="91" t="s">
        <v>180</v>
      </c>
      <c r="AT27" t="s">
        <v>401</v>
      </c>
    </row>
    <row r="28" spans="1:46" ht="18" customHeight="1">
      <c r="A28" s="201"/>
      <c r="B28" s="202"/>
      <c r="C28" s="203"/>
      <c r="D28" s="220"/>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2"/>
      <c r="AI28" s="15" t="e">
        <f>INDEX(($AJ$2:$AL$59),27,$AE$4*2-1)</f>
        <v>#N/A</v>
      </c>
      <c r="AJ28" s="12" t="s">
        <v>97</v>
      </c>
      <c r="AK28" s="18" t="str">
        <f t="shared" si="0"/>
        <v>ソフトテニス</v>
      </c>
      <c r="AL28" s="12" t="s">
        <v>88</v>
      </c>
      <c r="AM28" t="str">
        <f t="shared" si="1"/>
        <v>デザイン</v>
      </c>
      <c r="AP28" s="91" t="s">
        <v>180</v>
      </c>
      <c r="AT28" t="s">
        <v>402</v>
      </c>
    </row>
    <row r="29" spans="1:46" ht="18" customHeight="1">
      <c r="A29" s="201"/>
      <c r="B29" s="202"/>
      <c r="C29" s="203"/>
      <c r="D29" s="220"/>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2"/>
      <c r="AI29" s="15" t="e">
        <f>INDEX(($AJ$2:$AL$59),28,$AE$4*2-1)</f>
        <v>#N/A</v>
      </c>
      <c r="AJ29" s="12" t="s">
        <v>99</v>
      </c>
      <c r="AK29" s="18" t="str">
        <f t="shared" si="0"/>
        <v>ソフトボール</v>
      </c>
      <c r="AL29" s="12" t="s">
        <v>90</v>
      </c>
      <c r="AM29" t="str">
        <f t="shared" si="1"/>
        <v>ドウワ</v>
      </c>
      <c r="AP29" s="91" t="s">
        <v>180</v>
      </c>
      <c r="AT29" t="s">
        <v>403</v>
      </c>
    </row>
    <row r="30" spans="1:46" ht="18" customHeight="1">
      <c r="A30" s="201"/>
      <c r="B30" s="202"/>
      <c r="C30" s="203"/>
      <c r="D30" s="220"/>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2"/>
      <c r="AE30" s="51" t="s">
        <v>175</v>
      </c>
      <c r="AI30" s="15" t="e">
        <f>INDEX(($AJ$2:$AL$59),29,$AE$4*2-1)</f>
        <v>#N/A</v>
      </c>
      <c r="AJ30" s="12" t="s">
        <v>101</v>
      </c>
      <c r="AK30" s="18" t="str">
        <f t="shared" si="0"/>
        <v>タイソウ</v>
      </c>
      <c r="AL30" s="12" t="s">
        <v>92</v>
      </c>
      <c r="AM30" t="str">
        <f t="shared" si="1"/>
        <v>ニホンガ</v>
      </c>
      <c r="AP30" s="91" t="s">
        <v>179</v>
      </c>
      <c r="AT30" t="s">
        <v>404</v>
      </c>
    </row>
    <row r="31" spans="1:46" ht="18" customHeight="1">
      <c r="A31" s="201"/>
      <c r="B31" s="202"/>
      <c r="C31" s="203"/>
      <c r="D31" s="220"/>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2"/>
      <c r="AE31" s="51"/>
      <c r="AI31" s="15" t="e">
        <f>INDEX(($AJ$2:$AL$59),30,$AE$4*2-1)</f>
        <v>#N/A</v>
      </c>
      <c r="AJ31" s="12" t="s">
        <v>103</v>
      </c>
      <c r="AK31" s="18" t="str">
        <f t="shared" si="0"/>
        <v>タッキュウ</v>
      </c>
      <c r="AL31" s="12" t="s">
        <v>100</v>
      </c>
      <c r="AM31" t="str">
        <f t="shared" si="1"/>
        <v>ハイク</v>
      </c>
      <c r="AP31" s="91" t="s">
        <v>180</v>
      </c>
      <c r="AT31" t="s">
        <v>405</v>
      </c>
    </row>
    <row r="32" spans="1:46" ht="18" customHeight="1">
      <c r="A32" s="201"/>
      <c r="B32" s="202"/>
      <c r="C32" s="203"/>
      <c r="D32" s="220"/>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2"/>
      <c r="AI32" s="15" t="e">
        <f>INDEX(($AJ$2:$AL$59),31,$AE$4*2-1)</f>
        <v>#N/A</v>
      </c>
      <c r="AJ32" s="12" t="s">
        <v>105</v>
      </c>
      <c r="AK32" s="18" t="str">
        <f t="shared" si="0"/>
        <v>ダンススポーツ</v>
      </c>
      <c r="AL32" s="12" t="s">
        <v>116</v>
      </c>
      <c r="AM32" t="str">
        <f t="shared" si="1"/>
        <v>ヨウガ</v>
      </c>
      <c r="AP32" s="91" t="s">
        <v>180</v>
      </c>
    </row>
    <row r="33" spans="1:42" ht="18" customHeight="1">
      <c r="A33" s="204"/>
      <c r="B33" s="205"/>
      <c r="C33" s="206"/>
      <c r="D33" s="223"/>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5"/>
      <c r="AI33" s="15" t="e">
        <f>INDEX(($AJ$2:$AL$59),32,$AE$4*2-1)</f>
        <v>#N/A</v>
      </c>
      <c r="AJ33" s="12" t="s">
        <v>107</v>
      </c>
      <c r="AK33" s="18" t="str">
        <f t="shared" si="0"/>
        <v>チアリーディング</v>
      </c>
      <c r="AL33" s="12" t="s">
        <v>27</v>
      </c>
      <c r="AM33" t="str">
        <f t="shared" si="1"/>
        <v>ケンシテイシセキメイショウテンネンキネンブツ</v>
      </c>
      <c r="AP33" s="91" t="s">
        <v>184</v>
      </c>
    </row>
    <row r="34" spans="1:42" ht="16.5" customHeight="1">
      <c r="A34" s="41" t="s">
        <v>109</v>
      </c>
      <c r="B34" s="42"/>
      <c r="C34" s="43"/>
      <c r="D34" s="44"/>
      <c r="E34" s="45"/>
      <c r="F34" s="45"/>
      <c r="G34" s="45"/>
      <c r="H34" s="46"/>
      <c r="I34" s="325"/>
      <c r="J34" s="325"/>
      <c r="K34" s="325"/>
      <c r="L34" s="325"/>
      <c r="M34" s="325"/>
      <c r="N34" s="325"/>
      <c r="O34" s="325"/>
      <c r="P34" s="325"/>
      <c r="Q34" s="325"/>
      <c r="R34" s="325"/>
      <c r="S34" s="325"/>
      <c r="T34" s="325"/>
      <c r="U34" s="325"/>
      <c r="V34" s="325"/>
      <c r="W34" s="325"/>
      <c r="X34" s="325"/>
      <c r="Y34" s="325"/>
      <c r="Z34" s="325"/>
      <c r="AA34" s="325"/>
      <c r="AB34" s="326"/>
      <c r="AI34" s="15" t="e">
        <f>INDEX(($AJ$2:$AL$59),33,$AE$4*2-1)</f>
        <v>#N/A</v>
      </c>
      <c r="AJ34" s="12" t="s">
        <v>110</v>
      </c>
      <c r="AK34" s="18" t="str">
        <f t="shared" ref="AK34:AK57" si="2">PHONETIC(AJ34)</f>
        <v>テニス</v>
      </c>
      <c r="AL34" s="12" t="s">
        <v>30</v>
      </c>
      <c r="AM34" t="str">
        <f t="shared" si="1"/>
        <v>ケンシテイジュウヨウブンカザイ</v>
      </c>
      <c r="AP34" s="91" t="s">
        <v>184</v>
      </c>
    </row>
    <row r="35" spans="1:42" ht="15.75" customHeight="1">
      <c r="A35" s="47"/>
      <c r="B35" s="48"/>
      <c r="C35" s="48"/>
      <c r="D35" s="1"/>
      <c r="E35" s="1"/>
      <c r="F35" s="1"/>
      <c r="G35" s="1"/>
      <c r="H35" s="1"/>
      <c r="I35" s="327"/>
      <c r="J35" s="327"/>
      <c r="K35" s="327"/>
      <c r="L35" s="327"/>
      <c r="M35" s="327"/>
      <c r="N35" s="327"/>
      <c r="O35" s="327"/>
      <c r="P35" s="327"/>
      <c r="Q35" s="327"/>
      <c r="R35" s="327"/>
      <c r="S35" s="327"/>
      <c r="T35" s="327"/>
      <c r="U35" s="327"/>
      <c r="V35" s="327"/>
      <c r="W35" s="327"/>
      <c r="X35" s="327"/>
      <c r="Y35" s="327"/>
      <c r="Z35" s="327"/>
      <c r="AA35" s="327"/>
      <c r="AB35" s="328"/>
      <c r="AI35" s="15" t="e">
        <f>INDEX(($AJ$2:$AL$59),34,$AE$4*2-1)</f>
        <v>#N/A</v>
      </c>
      <c r="AJ35" s="12" t="s">
        <v>112</v>
      </c>
      <c r="AK35" s="18" t="str">
        <f t="shared" si="2"/>
        <v>トライアスロン</v>
      </c>
      <c r="AL35" s="12" t="s">
        <v>163</v>
      </c>
      <c r="AM35" t="str">
        <f t="shared" si="1"/>
        <v>シテイブンカザイノホシュウトウ</v>
      </c>
      <c r="AP35" s="91" t="s">
        <v>184</v>
      </c>
    </row>
    <row r="36" spans="1:42" ht="18" customHeight="1">
      <c r="A36" s="207" t="s">
        <v>114</v>
      </c>
      <c r="B36" s="227"/>
      <c r="C36" s="208"/>
      <c r="D36" s="269"/>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1"/>
      <c r="AI36" s="15" t="e">
        <f>INDEX(($AJ$2:$AL$59),35,$AE$4*2-1)</f>
        <v>#N/A</v>
      </c>
      <c r="AJ36" s="12" t="s">
        <v>115</v>
      </c>
      <c r="AK36" s="18" t="str">
        <f t="shared" si="2"/>
        <v>ナギナタ</v>
      </c>
      <c r="AL36" s="49" t="s">
        <v>52</v>
      </c>
      <c r="AM36" t="str">
        <f t="shared" si="1"/>
        <v>ジュウヨウムケイミンゾクブンカザイ</v>
      </c>
      <c r="AP36" s="91" t="s">
        <v>184</v>
      </c>
    </row>
    <row r="37" spans="1:42" ht="18" customHeight="1">
      <c r="A37" s="266"/>
      <c r="B37" s="267"/>
      <c r="C37" s="268"/>
      <c r="D37" s="272"/>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4"/>
      <c r="AI37" s="15" t="e">
        <f>INDEX(($AJ$2:$AL$59),36,$AE$4*2-1)</f>
        <v>#N/A</v>
      </c>
      <c r="AJ37" s="12" t="s">
        <v>117</v>
      </c>
      <c r="AK37" s="18" t="str">
        <f t="shared" si="2"/>
        <v>ナンシキヤキュウ</v>
      </c>
      <c r="AL37" s="50" t="s">
        <v>54</v>
      </c>
      <c r="AM37" t="str">
        <f t="shared" si="1"/>
        <v>ジュウヨウユウケイミンゾクブンカザイ</v>
      </c>
      <c r="AP37" s="91" t="s">
        <v>184</v>
      </c>
    </row>
    <row r="38" spans="1:42" ht="18" customHeight="1">
      <c r="A38" s="266"/>
      <c r="B38" s="267"/>
      <c r="C38" s="268"/>
      <c r="D38" s="272"/>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4"/>
      <c r="AI38" s="15" t="e">
        <f>INDEX(($AJ$2:$AL$59),37,$AE$4*2-1)</f>
        <v>#N/A</v>
      </c>
      <c r="AJ38" s="12" t="s">
        <v>119</v>
      </c>
      <c r="AK38" s="18" t="str">
        <f t="shared" si="2"/>
        <v>ニホンキョホウ</v>
      </c>
      <c r="AL38" s="50" t="s">
        <v>82</v>
      </c>
      <c r="AM38" t="str">
        <f t="shared" si="1"/>
        <v>ソノタ</v>
      </c>
      <c r="AP38" s="91" t="s">
        <v>181</v>
      </c>
    </row>
    <row r="39" spans="1:42" ht="18" customHeight="1">
      <c r="A39" s="209"/>
      <c r="B39" s="244"/>
      <c r="C39" s="210"/>
      <c r="D39" s="275"/>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7"/>
      <c r="AI39" s="15" t="e">
        <f>INDEX(($AJ$2:$AL$59),38,$AE$4*2-1)</f>
        <v>#N/A</v>
      </c>
      <c r="AJ39" s="12" t="s">
        <v>121</v>
      </c>
      <c r="AK39" s="18" t="str">
        <f t="shared" si="2"/>
        <v>バウンドテニス</v>
      </c>
      <c r="AL39" s="50" t="s">
        <v>82</v>
      </c>
      <c r="AM39" t="str">
        <f t="shared" si="1"/>
        <v>ソノタ</v>
      </c>
      <c r="AP39" s="91" t="s">
        <v>182</v>
      </c>
    </row>
    <row r="40" spans="1:42" s="51" customFormat="1" ht="18" customHeight="1">
      <c r="A40" s="278" t="s">
        <v>123</v>
      </c>
      <c r="B40" s="279"/>
      <c r="C40" s="284" t="s">
        <v>124</v>
      </c>
      <c r="D40" s="286" t="s">
        <v>125</v>
      </c>
      <c r="E40" s="287"/>
      <c r="F40" s="287"/>
      <c r="G40" s="287"/>
      <c r="H40" s="288" t="s">
        <v>126</v>
      </c>
      <c r="I40" s="289"/>
      <c r="J40" s="289"/>
      <c r="K40" s="290"/>
      <c r="L40" s="291" t="s">
        <v>127</v>
      </c>
      <c r="M40" s="286" t="s">
        <v>125</v>
      </c>
      <c r="N40" s="287"/>
      <c r="O40" s="287"/>
      <c r="P40" s="287"/>
      <c r="Q40" s="82" t="s">
        <v>128</v>
      </c>
      <c r="R40" s="289" t="s">
        <v>129</v>
      </c>
      <c r="S40" s="289"/>
      <c r="T40" s="290"/>
      <c r="U40" s="286" t="s">
        <v>130</v>
      </c>
      <c r="V40" s="287"/>
      <c r="W40" s="287"/>
      <c r="X40" s="287"/>
      <c r="Y40" s="287"/>
      <c r="Z40" s="287"/>
      <c r="AA40" s="287"/>
      <c r="AB40" s="293"/>
      <c r="AI40" s="15" t="e">
        <f>INDEX(($AJ$2:$AL$59),39,$AE$4*2-1)</f>
        <v>#N/A</v>
      </c>
      <c r="AJ40" s="12" t="s">
        <v>131</v>
      </c>
      <c r="AK40" s="18" t="str">
        <f t="shared" si="2"/>
        <v>バジュツ</v>
      </c>
      <c r="AL40" s="50" t="s">
        <v>82</v>
      </c>
      <c r="AM40" t="str">
        <f t="shared" si="1"/>
        <v>ソノタ</v>
      </c>
      <c r="AP40" s="91" t="s">
        <v>180</v>
      </c>
    </row>
    <row r="41" spans="1:42" s="51" customFormat="1" ht="18" customHeight="1">
      <c r="A41" s="280"/>
      <c r="B41" s="281"/>
      <c r="C41" s="285"/>
      <c r="D41" s="216" t="s">
        <v>132</v>
      </c>
      <c r="E41" s="294"/>
      <c r="F41" s="294"/>
      <c r="G41" s="295"/>
      <c r="H41" s="299"/>
      <c r="I41" s="300"/>
      <c r="J41" s="300"/>
      <c r="K41" s="301"/>
      <c r="L41" s="292"/>
      <c r="M41" s="302"/>
      <c r="N41" s="303"/>
      <c r="O41" s="303"/>
      <c r="P41" s="304"/>
      <c r="Q41" s="52"/>
      <c r="R41" s="305"/>
      <c r="S41" s="305"/>
      <c r="T41" s="306"/>
      <c r="U41" s="307"/>
      <c r="V41" s="308"/>
      <c r="W41" s="308"/>
      <c r="X41" s="308"/>
      <c r="Y41" s="308"/>
      <c r="Z41" s="308"/>
      <c r="AA41" s="308"/>
      <c r="AB41" s="309"/>
      <c r="AI41" s="15" t="e">
        <f>INDEX(($AJ$2:$AL$59),40,$AE$4*2-1)</f>
        <v>#N/A</v>
      </c>
      <c r="AJ41" s="12" t="s">
        <v>133</v>
      </c>
      <c r="AK41" s="18" t="str">
        <f t="shared" si="2"/>
        <v>バスケットボール</v>
      </c>
      <c r="AM41" t="str">
        <f t="shared" ref="AM41:AM43" si="3">PHONETIC(AL41)</f>
        <v/>
      </c>
      <c r="AP41" s="92"/>
    </row>
    <row r="42" spans="1:42" s="51" customFormat="1" ht="18" customHeight="1">
      <c r="A42" s="280"/>
      <c r="B42" s="281"/>
      <c r="C42" s="285"/>
      <c r="D42" s="296"/>
      <c r="E42" s="297"/>
      <c r="F42" s="297"/>
      <c r="G42" s="298"/>
      <c r="H42" s="310"/>
      <c r="I42" s="311"/>
      <c r="J42" s="311"/>
      <c r="K42" s="312"/>
      <c r="L42" s="292"/>
      <c r="M42" s="236"/>
      <c r="N42" s="237"/>
      <c r="O42" s="237"/>
      <c r="P42" s="238"/>
      <c r="Q42" s="53"/>
      <c r="R42" s="242"/>
      <c r="S42" s="242"/>
      <c r="T42" s="243"/>
      <c r="U42" s="252"/>
      <c r="V42" s="253"/>
      <c r="W42" s="253"/>
      <c r="X42" s="253"/>
      <c r="Y42" s="253"/>
      <c r="Z42" s="253"/>
      <c r="AA42" s="253"/>
      <c r="AB42" s="254"/>
      <c r="AI42" s="15" t="e">
        <f>INDEX(($AJ$2:$AL$59),41,$AE$4*2-1)</f>
        <v>#N/A</v>
      </c>
      <c r="AJ42" s="12" t="s">
        <v>134</v>
      </c>
      <c r="AK42" s="18" t="str">
        <f t="shared" si="2"/>
        <v>バドミントン</v>
      </c>
      <c r="AM42" t="str">
        <f t="shared" si="3"/>
        <v/>
      </c>
      <c r="AP42" s="92"/>
    </row>
    <row r="43" spans="1:42" s="51" customFormat="1" ht="18" customHeight="1">
      <c r="A43" s="280"/>
      <c r="B43" s="281"/>
      <c r="C43" s="285"/>
      <c r="D43" s="236"/>
      <c r="E43" s="237"/>
      <c r="F43" s="237"/>
      <c r="G43" s="238"/>
      <c r="H43" s="239"/>
      <c r="I43" s="240"/>
      <c r="J43" s="240"/>
      <c r="K43" s="241"/>
      <c r="L43" s="292"/>
      <c r="M43" s="236"/>
      <c r="N43" s="237"/>
      <c r="O43" s="237"/>
      <c r="P43" s="238"/>
      <c r="Q43" s="53"/>
      <c r="R43" s="242"/>
      <c r="S43" s="242"/>
      <c r="T43" s="243"/>
      <c r="U43" s="252"/>
      <c r="V43" s="253"/>
      <c r="W43" s="253"/>
      <c r="X43" s="253"/>
      <c r="Y43" s="253"/>
      <c r="Z43" s="253"/>
      <c r="AA43" s="253"/>
      <c r="AB43" s="254"/>
      <c r="AI43" s="15" t="e">
        <f>INDEX(($AJ$2:$AL$59),42,$AE$4*2-1)</f>
        <v>#N/A</v>
      </c>
      <c r="AJ43" s="12" t="s">
        <v>135</v>
      </c>
      <c r="AK43" s="18" t="str">
        <f t="shared" si="2"/>
        <v>バレーボール</v>
      </c>
      <c r="AM43" t="str">
        <f t="shared" si="3"/>
        <v/>
      </c>
      <c r="AP43" s="92"/>
    </row>
    <row r="44" spans="1:42" s="51" customFormat="1" ht="18" customHeight="1">
      <c r="A44" s="280"/>
      <c r="B44" s="281"/>
      <c r="C44" s="285"/>
      <c r="D44" s="236"/>
      <c r="E44" s="237"/>
      <c r="F44" s="237"/>
      <c r="G44" s="238"/>
      <c r="H44" s="239"/>
      <c r="I44" s="240"/>
      <c r="J44" s="240"/>
      <c r="K44" s="241"/>
      <c r="L44" s="292"/>
      <c r="M44" s="236"/>
      <c r="N44" s="237"/>
      <c r="O44" s="237"/>
      <c r="P44" s="238"/>
      <c r="Q44" s="53"/>
      <c r="R44" s="242"/>
      <c r="S44" s="242"/>
      <c r="T44" s="243"/>
      <c r="U44" s="252"/>
      <c r="V44" s="253"/>
      <c r="W44" s="253"/>
      <c r="X44" s="253"/>
      <c r="Y44" s="253"/>
      <c r="Z44" s="253"/>
      <c r="AA44" s="253"/>
      <c r="AB44" s="254"/>
      <c r="AI44" s="15" t="e">
        <f>INDEX(($AJ$2:$AL$59),43,$AE$4*2-1)</f>
        <v>#N/A</v>
      </c>
      <c r="AJ44" s="12" t="s">
        <v>136</v>
      </c>
      <c r="AK44" s="18" t="str">
        <f t="shared" si="2"/>
        <v>パワーリフティング</v>
      </c>
      <c r="AP44" s="92"/>
    </row>
    <row r="45" spans="1:42" s="51" customFormat="1" ht="18" customHeight="1">
      <c r="A45" s="280"/>
      <c r="B45" s="281"/>
      <c r="C45" s="285"/>
      <c r="D45" s="236"/>
      <c r="E45" s="237"/>
      <c r="F45" s="237"/>
      <c r="G45" s="238"/>
      <c r="H45" s="239"/>
      <c r="I45" s="240"/>
      <c r="J45" s="240"/>
      <c r="K45" s="241"/>
      <c r="L45" s="292"/>
      <c r="M45" s="236"/>
      <c r="N45" s="237"/>
      <c r="O45" s="237"/>
      <c r="P45" s="238"/>
      <c r="Q45" s="53"/>
      <c r="R45" s="242"/>
      <c r="S45" s="242"/>
      <c r="T45" s="243"/>
      <c r="U45" s="252"/>
      <c r="V45" s="253"/>
      <c r="W45" s="253"/>
      <c r="X45" s="253"/>
      <c r="Y45" s="253"/>
      <c r="Z45" s="253"/>
      <c r="AA45" s="253"/>
      <c r="AB45" s="254"/>
      <c r="AI45" s="15" t="e">
        <f>INDEX(($AJ$2:$AL$59),44,$AE$4*2-1)</f>
        <v>#N/A</v>
      </c>
      <c r="AJ45" s="12" t="s">
        <v>137</v>
      </c>
      <c r="AK45" s="18" t="str">
        <f t="shared" si="2"/>
        <v>ハンドボール</v>
      </c>
      <c r="AP45" s="92"/>
    </row>
    <row r="46" spans="1:42" s="51" customFormat="1" ht="18" customHeight="1">
      <c r="A46" s="280"/>
      <c r="B46" s="281"/>
      <c r="C46" s="285"/>
      <c r="D46" s="236"/>
      <c r="E46" s="237"/>
      <c r="F46" s="237"/>
      <c r="G46" s="238"/>
      <c r="H46" s="239"/>
      <c r="I46" s="240"/>
      <c r="J46" s="240"/>
      <c r="K46" s="241"/>
      <c r="L46" s="292"/>
      <c r="M46" s="236"/>
      <c r="N46" s="237"/>
      <c r="O46" s="237"/>
      <c r="P46" s="238"/>
      <c r="Q46" s="53"/>
      <c r="R46" s="242"/>
      <c r="S46" s="242"/>
      <c r="T46" s="243"/>
      <c r="U46" s="252"/>
      <c r="V46" s="253"/>
      <c r="W46" s="253"/>
      <c r="X46" s="253"/>
      <c r="Y46" s="253"/>
      <c r="Z46" s="253"/>
      <c r="AA46" s="253"/>
      <c r="AB46" s="254"/>
      <c r="AI46" s="15" t="e">
        <f>INDEX(($AJ$2:$AL$59),45,$AE$4*2-1)</f>
        <v>#N/A</v>
      </c>
      <c r="AJ46" s="12" t="s">
        <v>138</v>
      </c>
      <c r="AK46" s="18" t="str">
        <f t="shared" si="2"/>
        <v>フェンシング</v>
      </c>
    </row>
    <row r="47" spans="1:42" s="51" customFormat="1" ht="18" customHeight="1">
      <c r="A47" s="280"/>
      <c r="B47" s="281"/>
      <c r="C47" s="285"/>
      <c r="D47" s="236"/>
      <c r="E47" s="237"/>
      <c r="F47" s="237"/>
      <c r="G47" s="238"/>
      <c r="H47" s="239"/>
      <c r="I47" s="240"/>
      <c r="J47" s="240"/>
      <c r="K47" s="241"/>
      <c r="L47" s="292"/>
      <c r="M47" s="236"/>
      <c r="N47" s="237"/>
      <c r="O47" s="237"/>
      <c r="P47" s="238"/>
      <c r="Q47" s="53"/>
      <c r="R47" s="242"/>
      <c r="S47" s="242"/>
      <c r="T47" s="243"/>
      <c r="U47" s="252"/>
      <c r="V47" s="253"/>
      <c r="W47" s="253"/>
      <c r="X47" s="253"/>
      <c r="Y47" s="253"/>
      <c r="Z47" s="253"/>
      <c r="AA47" s="253"/>
      <c r="AB47" s="254"/>
      <c r="AI47" s="15" t="e">
        <f>INDEX(($AJ$2:$AL$59),46,$AE$4*2-1)</f>
        <v>#N/A</v>
      </c>
      <c r="AJ47" s="12" t="s">
        <v>139</v>
      </c>
      <c r="AK47" s="18" t="str">
        <f t="shared" si="2"/>
        <v>ブジュツタイキョクケン</v>
      </c>
    </row>
    <row r="48" spans="1:42" s="51" customFormat="1" ht="18" customHeight="1">
      <c r="A48" s="280"/>
      <c r="B48" s="281"/>
      <c r="C48" s="285"/>
      <c r="D48" s="236"/>
      <c r="E48" s="237"/>
      <c r="F48" s="237"/>
      <c r="G48" s="238"/>
      <c r="H48" s="239"/>
      <c r="I48" s="240"/>
      <c r="J48" s="240"/>
      <c r="K48" s="241"/>
      <c r="L48" s="292"/>
      <c r="M48" s="236"/>
      <c r="N48" s="237"/>
      <c r="O48" s="237"/>
      <c r="P48" s="238"/>
      <c r="Q48" s="53"/>
      <c r="R48" s="242"/>
      <c r="S48" s="242"/>
      <c r="T48" s="243"/>
      <c r="U48" s="252"/>
      <c r="V48" s="253"/>
      <c r="W48" s="253"/>
      <c r="X48" s="253"/>
      <c r="Y48" s="253"/>
      <c r="Z48" s="253"/>
      <c r="AA48" s="253"/>
      <c r="AB48" s="254"/>
      <c r="AI48" s="15" t="e">
        <f>INDEX(($AJ$2:$AL$59),47,$AE$4*2-1)</f>
        <v>#N/A</v>
      </c>
      <c r="AJ48" s="50" t="s">
        <v>140</v>
      </c>
      <c r="AK48" s="18" t="str">
        <f t="shared" si="2"/>
        <v>ボウリング</v>
      </c>
    </row>
    <row r="49" spans="1:37" s="51" customFormat="1" ht="18" customHeight="1">
      <c r="A49" s="280"/>
      <c r="B49" s="281"/>
      <c r="C49" s="285"/>
      <c r="D49" s="236"/>
      <c r="E49" s="237"/>
      <c r="F49" s="237"/>
      <c r="G49" s="238"/>
      <c r="H49" s="239"/>
      <c r="I49" s="240"/>
      <c r="J49" s="240"/>
      <c r="K49" s="241"/>
      <c r="L49" s="292"/>
      <c r="M49" s="236"/>
      <c r="N49" s="237"/>
      <c r="O49" s="237"/>
      <c r="P49" s="238"/>
      <c r="Q49" s="53"/>
      <c r="R49" s="242"/>
      <c r="S49" s="242"/>
      <c r="T49" s="243"/>
      <c r="U49" s="252"/>
      <c r="V49" s="253"/>
      <c r="W49" s="253"/>
      <c r="X49" s="253"/>
      <c r="Y49" s="253"/>
      <c r="Z49" s="253"/>
      <c r="AA49" s="253"/>
      <c r="AB49" s="254"/>
      <c r="AI49" s="15" t="e">
        <f>INDEX(($AJ$2:$AL$59),48,$AE$4*2-1)</f>
        <v>#N/A</v>
      </c>
      <c r="AJ49" s="50" t="s">
        <v>141</v>
      </c>
      <c r="AK49" s="18" t="str">
        <f t="shared" si="2"/>
        <v>ボート</v>
      </c>
    </row>
    <row r="50" spans="1:37" s="51" customFormat="1" ht="18" customHeight="1">
      <c r="A50" s="280"/>
      <c r="B50" s="281"/>
      <c r="C50" s="285"/>
      <c r="D50" s="236"/>
      <c r="E50" s="237"/>
      <c r="F50" s="237"/>
      <c r="G50" s="238"/>
      <c r="H50" s="239"/>
      <c r="I50" s="240"/>
      <c r="J50" s="240"/>
      <c r="K50" s="241"/>
      <c r="L50" s="292"/>
      <c r="M50" s="236"/>
      <c r="N50" s="237"/>
      <c r="O50" s="237"/>
      <c r="P50" s="238"/>
      <c r="Q50" s="53"/>
      <c r="R50" s="242"/>
      <c r="S50" s="242"/>
      <c r="T50" s="243"/>
      <c r="U50" s="252"/>
      <c r="V50" s="253"/>
      <c r="W50" s="253"/>
      <c r="X50" s="253"/>
      <c r="Y50" s="253"/>
      <c r="Z50" s="253"/>
      <c r="AA50" s="253"/>
      <c r="AB50" s="254"/>
      <c r="AI50" s="15" t="e">
        <f>INDEX(($AJ$2:$AL$59),49,$AE$4*2-1)</f>
        <v>#N/A</v>
      </c>
      <c r="AJ50" s="50" t="s">
        <v>142</v>
      </c>
      <c r="AK50" s="18" t="str">
        <f t="shared" si="2"/>
        <v>ボクシング</v>
      </c>
    </row>
    <row r="51" spans="1:37" s="51" customFormat="1" ht="18" customHeight="1">
      <c r="A51" s="280"/>
      <c r="B51" s="281"/>
      <c r="C51" s="285"/>
      <c r="D51" s="255"/>
      <c r="E51" s="256"/>
      <c r="F51" s="256"/>
      <c r="G51" s="257"/>
      <c r="H51" s="258"/>
      <c r="I51" s="259"/>
      <c r="J51" s="259"/>
      <c r="K51" s="260"/>
      <c r="L51" s="292"/>
      <c r="M51" s="255"/>
      <c r="N51" s="256"/>
      <c r="O51" s="256"/>
      <c r="P51" s="257"/>
      <c r="Q51" s="54"/>
      <c r="R51" s="261"/>
      <c r="S51" s="261"/>
      <c r="T51" s="262"/>
      <c r="U51" s="263"/>
      <c r="V51" s="264"/>
      <c r="W51" s="264"/>
      <c r="X51" s="264"/>
      <c r="Y51" s="264"/>
      <c r="Z51" s="264"/>
      <c r="AA51" s="264"/>
      <c r="AB51" s="265"/>
      <c r="AI51" s="15" t="e">
        <f>INDEX(($AJ$2:$AL$59),50,$AE$4*2-1)</f>
        <v>#N/A</v>
      </c>
      <c r="AJ51" s="50" t="s">
        <v>143</v>
      </c>
      <c r="AK51" s="18" t="str">
        <f t="shared" si="2"/>
        <v>ホッケー</v>
      </c>
    </row>
    <row r="52" spans="1:37" s="51" customFormat="1" ht="18" customHeight="1">
      <c r="A52" s="280"/>
      <c r="B52" s="281"/>
      <c r="C52" s="209" t="s">
        <v>144</v>
      </c>
      <c r="D52" s="244"/>
      <c r="E52" s="244"/>
      <c r="F52" s="244"/>
      <c r="G52" s="245"/>
      <c r="H52" s="246">
        <f>SUM($H$41:$K51)</f>
        <v>0</v>
      </c>
      <c r="I52" s="247"/>
      <c r="J52" s="247"/>
      <c r="K52" s="248"/>
      <c r="L52" s="209" t="s">
        <v>145</v>
      </c>
      <c r="M52" s="244"/>
      <c r="N52" s="244"/>
      <c r="O52" s="244"/>
      <c r="P52" s="244"/>
      <c r="Q52" s="249">
        <f>SUM(R41:T51)</f>
        <v>0</v>
      </c>
      <c r="R52" s="247"/>
      <c r="S52" s="247"/>
      <c r="T52" s="248"/>
      <c r="U52" s="55"/>
      <c r="V52" s="56"/>
      <c r="W52" s="56"/>
      <c r="X52" s="56"/>
      <c r="Y52" s="57"/>
      <c r="Z52" s="57"/>
      <c r="AA52" s="57"/>
      <c r="AB52" s="58"/>
      <c r="AI52" s="15" t="e">
        <f>INDEX(($AJ$2:$AL$59),51,$AE$4*2-1)</f>
        <v>#N/A</v>
      </c>
      <c r="AJ52" s="50" t="s">
        <v>146</v>
      </c>
      <c r="AK52" s="18" t="str">
        <f t="shared" si="2"/>
        <v>ヤキュウ</v>
      </c>
    </row>
    <row r="53" spans="1:37" s="51" customFormat="1" ht="18" customHeight="1">
      <c r="A53" s="280"/>
      <c r="B53" s="281"/>
      <c r="C53" s="226" t="s">
        <v>147</v>
      </c>
      <c r="D53" s="208"/>
      <c r="E53" s="59" t="s">
        <v>148</v>
      </c>
      <c r="F53" s="59"/>
      <c r="G53" s="59"/>
      <c r="H53" s="59"/>
      <c r="I53" s="250"/>
      <c r="J53" s="250"/>
      <c r="K53" s="59" t="s">
        <v>149</v>
      </c>
      <c r="L53" s="59"/>
      <c r="M53" s="59"/>
      <c r="N53" s="89" t="str">
        <f>IF(I53&lt;&gt;0,INT(I53/H52*100+0.5)&amp;"%","")</f>
        <v/>
      </c>
      <c r="O53" s="59"/>
      <c r="P53" s="60" t="s">
        <v>150</v>
      </c>
      <c r="Q53" s="61" t="s">
        <v>151</v>
      </c>
      <c r="R53" s="251">
        <f ca="1">SUMIF(Q41:T51,Q53,R41:T51)</f>
        <v>0</v>
      </c>
      <c r="S53" s="251"/>
      <c r="T53" s="251"/>
      <c r="U53" s="59" t="s">
        <v>177</v>
      </c>
      <c r="V53" s="59"/>
      <c r="W53" s="59"/>
      <c r="X53" s="59"/>
      <c r="Y53" s="59"/>
      <c r="Z53" s="59"/>
      <c r="AA53" s="59"/>
      <c r="AB53" s="62"/>
      <c r="AI53" s="15" t="e">
        <f>INDEX(($AJ$2:$AL$59),52,$AE$4*2-1)</f>
        <v>#N/A</v>
      </c>
      <c r="AJ53" s="50" t="s">
        <v>152</v>
      </c>
      <c r="AK53" s="18" t="str">
        <f t="shared" si="2"/>
        <v>ライフルシャゲキ</v>
      </c>
    </row>
    <row r="54" spans="1:37" s="51" customFormat="1" ht="18" customHeight="1" thickBot="1">
      <c r="A54" s="282"/>
      <c r="B54" s="283"/>
      <c r="C54" s="209"/>
      <c r="D54" s="210"/>
      <c r="E54" s="63"/>
      <c r="F54" s="63"/>
      <c r="G54" s="64" t="str">
        <f>IF($H$52&lt;&gt;$Q$52,"◎収支金額に相違があります","")</f>
        <v/>
      </c>
      <c r="H54" s="63"/>
      <c r="I54" s="63"/>
      <c r="J54" s="63"/>
      <c r="K54" s="63"/>
      <c r="L54" s="63"/>
      <c r="M54" s="63"/>
      <c r="N54" s="63"/>
      <c r="O54" s="63"/>
      <c r="P54" s="63"/>
      <c r="Q54" s="64" t="str">
        <f>IF(COUNTIF($Q$41:$Q$51,$Q$53)=0,"◎助成金を充当する項目に　※　が付されていません。","")</f>
        <v>◎助成金を充当する項目に　※　が付されていません。</v>
      </c>
      <c r="R54" s="63"/>
      <c r="S54" s="63"/>
      <c r="T54" s="63"/>
      <c r="U54" s="65"/>
      <c r="V54" s="65"/>
      <c r="W54" s="65"/>
      <c r="X54" s="65"/>
      <c r="Y54" s="65"/>
      <c r="Z54" s="65"/>
      <c r="AA54" s="65"/>
      <c r="AB54" s="66"/>
      <c r="AI54" s="15" t="e">
        <f>INDEX(($AJ$2:$AL$59),53,$AE$4*2-1)</f>
        <v>#N/A</v>
      </c>
      <c r="AJ54" s="50" t="s">
        <v>153</v>
      </c>
      <c r="AK54" s="18" t="str">
        <f t="shared" si="2"/>
        <v>ラグビーフットボール</v>
      </c>
    </row>
    <row r="55" spans="1:37" s="51" customFormat="1" ht="18" customHeight="1">
      <c r="A55" s="67" t="s">
        <v>154</v>
      </c>
      <c r="B55" s="56"/>
      <c r="C55" s="56"/>
      <c r="D55" s="56"/>
      <c r="E55" s="56"/>
      <c r="F55" s="57"/>
      <c r="G55" s="57"/>
      <c r="H55" s="58"/>
      <c r="I55" s="226"/>
      <c r="J55" s="227"/>
      <c r="K55" s="227"/>
      <c r="L55" s="227"/>
      <c r="M55" s="68"/>
      <c r="N55" s="69"/>
      <c r="O55" s="69"/>
      <c r="P55" s="69"/>
      <c r="Q55" s="228"/>
      <c r="R55" s="228"/>
      <c r="S55" s="70" t="s">
        <v>155</v>
      </c>
      <c r="T55" s="71"/>
      <c r="U55" s="72"/>
      <c r="V55" s="72"/>
      <c r="W55" s="71"/>
      <c r="X55" s="72"/>
      <c r="Y55" s="73"/>
      <c r="Z55" s="71"/>
      <c r="AA55" s="72"/>
      <c r="AB55" s="73"/>
      <c r="AI55" s="15" t="e">
        <f>INDEX(($AJ$2:$AL$59),54,$AE$4*2-1)</f>
        <v>#N/A</v>
      </c>
      <c r="AJ55" s="74" t="s">
        <v>156</v>
      </c>
      <c r="AK55" s="18" t="str">
        <f t="shared" si="2"/>
        <v>リクジョウキョウギ</v>
      </c>
    </row>
    <row r="56" spans="1:37" s="51" customFormat="1" ht="18" customHeight="1">
      <c r="A56" s="75" t="s">
        <v>157</v>
      </c>
      <c r="B56" s="57"/>
      <c r="C56" s="57"/>
      <c r="D56" s="57"/>
      <c r="E56" s="57"/>
      <c r="F56" s="57"/>
      <c r="G56" s="57"/>
      <c r="H56" s="58"/>
      <c r="I56" s="229"/>
      <c r="J56" s="230"/>
      <c r="K56" s="230"/>
      <c r="L56" s="230"/>
      <c r="M56" s="231" t="s">
        <v>158</v>
      </c>
      <c r="N56" s="232"/>
      <c r="O56" s="233"/>
      <c r="P56" s="233"/>
      <c r="Q56" s="233"/>
      <c r="R56" s="233"/>
      <c r="S56" s="234"/>
      <c r="T56" s="76"/>
      <c r="U56" s="65"/>
      <c r="V56" s="65"/>
      <c r="W56" s="76"/>
      <c r="X56" s="65"/>
      <c r="Y56" s="77"/>
      <c r="Z56" s="65"/>
      <c r="AA56" s="65"/>
      <c r="AB56" s="77"/>
      <c r="AI56" s="15" t="e">
        <f>INDEX(($AJ$2:$AL$59),55,$AE$4*2-1)</f>
        <v>#N/A</v>
      </c>
      <c r="AJ56" s="78" t="s">
        <v>159</v>
      </c>
      <c r="AK56" s="18" t="str">
        <f t="shared" si="2"/>
        <v>レスリング</v>
      </c>
    </row>
    <row r="57" spans="1:37" s="51" customFormat="1" ht="18" customHeight="1" thickBot="1">
      <c r="A57" s="75" t="s">
        <v>160</v>
      </c>
      <c r="B57" s="57"/>
      <c r="C57" s="57"/>
      <c r="D57" s="57"/>
      <c r="E57" s="57"/>
      <c r="F57" s="57"/>
      <c r="G57" s="57"/>
      <c r="H57" s="58"/>
      <c r="I57" s="229"/>
      <c r="J57" s="230"/>
      <c r="K57" s="230"/>
      <c r="L57" s="230"/>
      <c r="M57" s="88" t="s">
        <v>176</v>
      </c>
      <c r="N57" s="232"/>
      <c r="O57" s="232"/>
      <c r="P57" s="69" t="s">
        <v>161</v>
      </c>
      <c r="Q57" s="235"/>
      <c r="R57" s="235"/>
      <c r="S57" s="70" t="s">
        <v>155</v>
      </c>
      <c r="T57" s="79"/>
      <c r="U57" s="80"/>
      <c r="V57" s="80"/>
      <c r="W57" s="79"/>
      <c r="X57" s="80"/>
      <c r="Y57" s="81"/>
      <c r="Z57" s="80"/>
      <c r="AA57" s="80"/>
      <c r="AB57" s="81"/>
      <c r="AI57" s="15" t="e">
        <f>INDEX(($AJ$2:$AL$59),56,$AE$4*2-1)</f>
        <v>#N/A</v>
      </c>
      <c r="AJ57" s="51" t="s">
        <v>82</v>
      </c>
      <c r="AK57" s="51" t="str">
        <f t="shared" si="2"/>
        <v>ソノタ</v>
      </c>
    </row>
    <row r="58" spans="1:37" ht="18" customHeight="1">
      <c r="AJ58" s="12" t="s">
        <v>10</v>
      </c>
    </row>
    <row r="59" spans="1:37" ht="18" customHeight="1">
      <c r="AJ59" s="12" t="s">
        <v>14</v>
      </c>
    </row>
    <row r="60" spans="1:37" ht="18" customHeight="1">
      <c r="AJ60" s="12" t="s">
        <v>19</v>
      </c>
    </row>
    <row r="61" spans="1:37" ht="18" customHeight="1">
      <c r="AJ61" s="12" t="s">
        <v>21</v>
      </c>
    </row>
    <row r="62" spans="1:37" ht="18" customHeight="1">
      <c r="AJ62" s="12" t="s">
        <v>23</v>
      </c>
    </row>
    <row r="63" spans="1:37" ht="18" customHeight="1">
      <c r="AJ63" s="12" t="s">
        <v>26</v>
      </c>
    </row>
    <row r="64" spans="1:37" ht="18" customHeight="1">
      <c r="AJ64" s="12" t="s">
        <v>29</v>
      </c>
    </row>
    <row r="65" spans="36:36" ht="18" customHeight="1">
      <c r="AJ65" s="12" t="s">
        <v>32</v>
      </c>
    </row>
    <row r="66" spans="36:36" ht="18" customHeight="1">
      <c r="AJ66" s="12" t="s">
        <v>34</v>
      </c>
    </row>
    <row r="67" spans="36:36" ht="18" customHeight="1">
      <c r="AJ67" s="23" t="s">
        <v>42</v>
      </c>
    </row>
    <row r="68" spans="36:36" ht="18" customHeight="1">
      <c r="AJ68" s="12" t="s">
        <v>44</v>
      </c>
    </row>
    <row r="69" spans="36:36" ht="18" customHeight="1">
      <c r="AJ69" s="12" t="s">
        <v>51</v>
      </c>
    </row>
    <row r="70" spans="36:36" ht="18" customHeight="1">
      <c r="AJ70" s="12" t="s">
        <v>53</v>
      </c>
    </row>
    <row r="71" spans="36:36" ht="18" customHeight="1">
      <c r="AJ71" s="12" t="s">
        <v>56</v>
      </c>
    </row>
    <row r="72" spans="36:36" ht="18" customHeight="1">
      <c r="AJ72" s="12" t="s">
        <v>63</v>
      </c>
    </row>
    <row r="73" spans="36:36" ht="18" customHeight="1">
      <c r="AJ73" s="12" t="s">
        <v>69</v>
      </c>
    </row>
    <row r="74" spans="36:36" ht="18" customHeight="1">
      <c r="AJ74" s="12" t="s">
        <v>76</v>
      </c>
    </row>
    <row r="75" spans="36:36" ht="18" customHeight="1">
      <c r="AJ75" s="12" t="s">
        <v>79</v>
      </c>
    </row>
    <row r="76" spans="36:36" ht="18" customHeight="1">
      <c r="AJ76" s="12" t="s">
        <v>81</v>
      </c>
    </row>
    <row r="77" spans="36:36" ht="18" customHeight="1">
      <c r="AJ77" s="12" t="s">
        <v>83</v>
      </c>
    </row>
    <row r="78" spans="36:36" ht="18" customHeight="1">
      <c r="AJ78" s="12" t="s">
        <v>85</v>
      </c>
    </row>
    <row r="79" spans="36:36" ht="18" customHeight="1">
      <c r="AJ79" s="12" t="s">
        <v>87</v>
      </c>
    </row>
    <row r="80" spans="36:36" ht="18" customHeight="1">
      <c r="AJ80" s="12" t="s">
        <v>89</v>
      </c>
    </row>
    <row r="81" spans="36:36" ht="18" customHeight="1">
      <c r="AJ81" s="12" t="s">
        <v>91</v>
      </c>
    </row>
    <row r="82" spans="36:36" ht="18" customHeight="1">
      <c r="AJ82" s="12" t="s">
        <v>93</v>
      </c>
    </row>
    <row r="83" spans="36:36" ht="18" customHeight="1">
      <c r="AJ83" s="12" t="s">
        <v>95</v>
      </c>
    </row>
    <row r="84" spans="36:36" ht="18" customHeight="1">
      <c r="AJ84" s="12" t="s">
        <v>97</v>
      </c>
    </row>
    <row r="85" spans="36:36" ht="18" customHeight="1">
      <c r="AJ85" s="12" t="s">
        <v>99</v>
      </c>
    </row>
    <row r="86" spans="36:36" ht="18" customHeight="1">
      <c r="AJ86" s="12" t="s">
        <v>101</v>
      </c>
    </row>
    <row r="87" spans="36:36" ht="18" customHeight="1">
      <c r="AJ87" s="12" t="s">
        <v>103</v>
      </c>
    </row>
    <row r="88" spans="36:36" ht="18" customHeight="1">
      <c r="AJ88" s="12" t="s">
        <v>105</v>
      </c>
    </row>
    <row r="89" spans="36:36" ht="18" customHeight="1">
      <c r="AJ89" s="12" t="s">
        <v>107</v>
      </c>
    </row>
    <row r="90" spans="36:36" ht="18" customHeight="1">
      <c r="AJ90" s="12" t="s">
        <v>110</v>
      </c>
    </row>
    <row r="91" spans="36:36" ht="18" customHeight="1">
      <c r="AJ91" s="12" t="s">
        <v>112</v>
      </c>
    </row>
    <row r="92" spans="36:36" ht="18" customHeight="1">
      <c r="AJ92" s="12" t="s">
        <v>115</v>
      </c>
    </row>
    <row r="93" spans="36:36" ht="18" customHeight="1">
      <c r="AJ93" s="12" t="s">
        <v>117</v>
      </c>
    </row>
    <row r="94" spans="36:36" ht="18" customHeight="1">
      <c r="AJ94" s="12" t="s">
        <v>119</v>
      </c>
    </row>
    <row r="95" spans="36:36" ht="18" customHeight="1">
      <c r="AJ95" s="12" t="s">
        <v>121</v>
      </c>
    </row>
    <row r="96" spans="36:36" ht="18" customHeight="1">
      <c r="AJ96" s="12" t="s">
        <v>131</v>
      </c>
    </row>
    <row r="97" spans="36:36" ht="18" customHeight="1">
      <c r="AJ97" s="12" t="s">
        <v>133</v>
      </c>
    </row>
    <row r="98" spans="36:36" ht="18" customHeight="1">
      <c r="AJ98" s="12" t="s">
        <v>134</v>
      </c>
    </row>
    <row r="99" spans="36:36" ht="18" customHeight="1">
      <c r="AJ99" s="12" t="s">
        <v>135</v>
      </c>
    </row>
    <row r="100" spans="36:36" ht="18" customHeight="1">
      <c r="AJ100" s="12" t="s">
        <v>136</v>
      </c>
    </row>
    <row r="101" spans="36:36" ht="18" customHeight="1">
      <c r="AJ101" s="12" t="s">
        <v>137</v>
      </c>
    </row>
    <row r="102" spans="36:36" ht="18" customHeight="1">
      <c r="AJ102" s="12" t="s">
        <v>138</v>
      </c>
    </row>
    <row r="103" spans="36:36" ht="18" customHeight="1">
      <c r="AJ103" s="12" t="s">
        <v>139</v>
      </c>
    </row>
    <row r="104" spans="36:36" ht="18" customHeight="1">
      <c r="AJ104" s="50" t="s">
        <v>140</v>
      </c>
    </row>
    <row r="105" spans="36:36" ht="18" customHeight="1">
      <c r="AJ105" s="50" t="s">
        <v>141</v>
      </c>
    </row>
    <row r="106" spans="36:36" ht="18" customHeight="1">
      <c r="AJ106" s="50" t="s">
        <v>142</v>
      </c>
    </row>
    <row r="107" spans="36:36" ht="18" customHeight="1">
      <c r="AJ107" s="50" t="s">
        <v>143</v>
      </c>
    </row>
    <row r="108" spans="36:36" ht="18" customHeight="1">
      <c r="AJ108" s="50" t="s">
        <v>146</v>
      </c>
    </row>
    <row r="109" spans="36:36" ht="18" customHeight="1">
      <c r="AJ109" s="50" t="s">
        <v>152</v>
      </c>
    </row>
    <row r="110" spans="36:36" ht="18" customHeight="1">
      <c r="AJ110" s="50" t="s">
        <v>153</v>
      </c>
    </row>
    <row r="111" spans="36:36" ht="18" customHeight="1">
      <c r="AJ111" s="74" t="s">
        <v>156</v>
      </c>
    </row>
    <row r="112" spans="36:36" ht="18" customHeight="1">
      <c r="AJ112" s="78" t="s">
        <v>159</v>
      </c>
    </row>
    <row r="113" spans="36:36" ht="18" customHeight="1">
      <c r="AJ113" s="51" t="s">
        <v>82</v>
      </c>
    </row>
  </sheetData>
  <sortState ref="AL2:AM40">
    <sortCondition ref="AM2:AM40"/>
  </sortState>
  <mergeCells count="146">
    <mergeCell ref="A1:G1"/>
    <mergeCell ref="U1:U2"/>
    <mergeCell ref="A2:B2"/>
    <mergeCell ref="C2:G2"/>
    <mergeCell ref="U3:U4"/>
    <mergeCell ref="A11:B12"/>
    <mergeCell ref="E11:L11"/>
    <mergeCell ref="M11:N11"/>
    <mergeCell ref="O11:Q11"/>
    <mergeCell ref="R11:S12"/>
    <mergeCell ref="A13:B16"/>
    <mergeCell ref="D13:G13"/>
    <mergeCell ref="R13:S15"/>
    <mergeCell ref="T13:U13"/>
    <mergeCell ref="C14:Q14"/>
    <mergeCell ref="T14:U14"/>
    <mergeCell ref="V11:AA11"/>
    <mergeCell ref="AB11:AB12"/>
    <mergeCell ref="C12:L12"/>
    <mergeCell ref="M12:N12"/>
    <mergeCell ref="O12:Q12"/>
    <mergeCell ref="T12:U12"/>
    <mergeCell ref="V12:AA12"/>
    <mergeCell ref="V14:AB14"/>
    <mergeCell ref="G15:Q15"/>
    <mergeCell ref="T15:U15"/>
    <mergeCell ref="V15:AB15"/>
    <mergeCell ref="C16:D17"/>
    <mergeCell ref="F16:G16"/>
    <mergeCell ref="H16:I16"/>
    <mergeCell ref="J16:M16"/>
    <mergeCell ref="N16:O16"/>
    <mergeCell ref="P16:T16"/>
    <mergeCell ref="V16:AB16"/>
    <mergeCell ref="D44:G44"/>
    <mergeCell ref="F17:G17"/>
    <mergeCell ref="H17:I17"/>
    <mergeCell ref="J17:M17"/>
    <mergeCell ref="O17:P17"/>
    <mergeCell ref="Q17:S17"/>
    <mergeCell ref="T17:V17"/>
    <mergeCell ref="W17:AB17"/>
    <mergeCell ref="D22:AB22"/>
    <mergeCell ref="L18:Q18"/>
    <mergeCell ref="L19:Q19"/>
    <mergeCell ref="U44:AB44"/>
    <mergeCell ref="I34:AB35"/>
    <mergeCell ref="D26:AB26"/>
    <mergeCell ref="D27:AB27"/>
    <mergeCell ref="D28:AB28"/>
    <mergeCell ref="D29:AB29"/>
    <mergeCell ref="D30:AB30"/>
    <mergeCell ref="D31:AB31"/>
    <mergeCell ref="U18:AB19"/>
    <mergeCell ref="C19:D19"/>
    <mergeCell ref="E19:H19"/>
    <mergeCell ref="A20:C21"/>
    <mergeCell ref="D20:AB21"/>
    <mergeCell ref="A36:C39"/>
    <mergeCell ref="D36:AB39"/>
    <mergeCell ref="A40:B54"/>
    <mergeCell ref="C40:C51"/>
    <mergeCell ref="D40:G40"/>
    <mergeCell ref="H40:K40"/>
    <mergeCell ref="L40:L51"/>
    <mergeCell ref="R42:T42"/>
    <mergeCell ref="U42:AB42"/>
    <mergeCell ref="D43:G43"/>
    <mergeCell ref="H43:K43"/>
    <mergeCell ref="M43:P43"/>
    <mergeCell ref="R43:T43"/>
    <mergeCell ref="U43:AB43"/>
    <mergeCell ref="M40:P40"/>
    <mergeCell ref="R40:T40"/>
    <mergeCell ref="U40:AB40"/>
    <mergeCell ref="D41:G42"/>
    <mergeCell ref="D46:G46"/>
    <mergeCell ref="H41:K41"/>
    <mergeCell ref="M41:P41"/>
    <mergeCell ref="R41:T41"/>
    <mergeCell ref="U41:AB41"/>
    <mergeCell ref="H42:K42"/>
    <mergeCell ref="U46:AB46"/>
    <mergeCell ref="D47:G47"/>
    <mergeCell ref="H47:K47"/>
    <mergeCell ref="M47:P47"/>
    <mergeCell ref="R47:T47"/>
    <mergeCell ref="U47:AB47"/>
    <mergeCell ref="D45:G45"/>
    <mergeCell ref="H45:K45"/>
    <mergeCell ref="M45:P45"/>
    <mergeCell ref="R45:T45"/>
    <mergeCell ref="U45:AB45"/>
    <mergeCell ref="U50:AB50"/>
    <mergeCell ref="D51:G51"/>
    <mergeCell ref="H51:K51"/>
    <mergeCell ref="M51:P51"/>
    <mergeCell ref="R51:T51"/>
    <mergeCell ref="U51:AB51"/>
    <mergeCell ref="D48:G48"/>
    <mergeCell ref="H48:K48"/>
    <mergeCell ref="M48:P48"/>
    <mergeCell ref="R48:T48"/>
    <mergeCell ref="U48:AB48"/>
    <mergeCell ref="D49:G49"/>
    <mergeCell ref="H49:K49"/>
    <mergeCell ref="M49:P49"/>
    <mergeCell ref="R49:T49"/>
    <mergeCell ref="U49:AB49"/>
    <mergeCell ref="C52:G52"/>
    <mergeCell ref="H52:K52"/>
    <mergeCell ref="L52:P52"/>
    <mergeCell ref="Q52:T52"/>
    <mergeCell ref="C53:D54"/>
    <mergeCell ref="I53:J53"/>
    <mergeCell ref="R53:T53"/>
    <mergeCell ref="D50:G50"/>
    <mergeCell ref="H50:K50"/>
    <mergeCell ref="M50:P50"/>
    <mergeCell ref="R50:T50"/>
    <mergeCell ref="I55:L55"/>
    <mergeCell ref="Q55:R55"/>
    <mergeCell ref="I56:L56"/>
    <mergeCell ref="M56:N56"/>
    <mergeCell ref="O56:S56"/>
    <mergeCell ref="I57:L57"/>
    <mergeCell ref="N57:O57"/>
    <mergeCell ref="Q57:R57"/>
    <mergeCell ref="M42:P42"/>
    <mergeCell ref="H44:K44"/>
    <mergeCell ref="M44:P44"/>
    <mergeCell ref="R44:T44"/>
    <mergeCell ref="H46:K46"/>
    <mergeCell ref="M46:P46"/>
    <mergeCell ref="R46:T46"/>
    <mergeCell ref="A22:C33"/>
    <mergeCell ref="A18:B19"/>
    <mergeCell ref="C18:D18"/>
    <mergeCell ref="E18:H18"/>
    <mergeCell ref="I18:J19"/>
    <mergeCell ref="S18:T19"/>
    <mergeCell ref="D32:AB32"/>
    <mergeCell ref="D33:AB33"/>
    <mergeCell ref="D23:AB23"/>
    <mergeCell ref="D24:AB24"/>
    <mergeCell ref="D25:AB25"/>
  </mergeCells>
  <phoneticPr fontId="4"/>
  <conditionalFormatting sqref="O12:Q12">
    <cfRule type="expression" dxfId="3" priority="4">
      <formula>O12="市区町村名選択"</formula>
    </cfRule>
  </conditionalFormatting>
  <conditionalFormatting sqref="E18:H19">
    <cfRule type="expression" dxfId="2" priority="3">
      <formula>E18="クリックしてください。"</formula>
    </cfRule>
  </conditionalFormatting>
  <conditionalFormatting sqref="C2:G2">
    <cfRule type="expression" dxfId="1" priority="2">
      <formula>C2="スポーツ・文化の選択"</formula>
    </cfRule>
  </conditionalFormatting>
  <conditionalFormatting sqref="M57">
    <cfRule type="expression" dxfId="0" priority="1">
      <formula>M57="元号"</formula>
    </cfRule>
  </conditionalFormatting>
  <dataValidations count="9">
    <dataValidation type="list" allowBlank="1" showInputMessage="1" showErrorMessage="1" sqref="E19:H19" xr:uid="{00000000-0002-0000-0000-000000000000}">
      <formula1>$AI$1:$AI$57</formula1>
    </dataValidation>
    <dataValidation imeMode="halfAlpha" allowBlank="1" showInputMessage="1" showErrorMessage="1" sqref="M12:N12 F16:AB17" xr:uid="{00000000-0002-0000-0000-000001000000}"/>
    <dataValidation imeMode="hiragana" allowBlank="1" showInputMessage="1" showErrorMessage="1" sqref="T12:AA12 C12:L12 C14:Q14" xr:uid="{00000000-0002-0000-0000-000002000000}"/>
    <dataValidation type="list" allowBlank="1" showInputMessage="1" showErrorMessage="1" promptTitle="大分類の選択" sqref="E18:H18" xr:uid="{00000000-0002-0000-0000-000003000000}">
      <formula1>$AF$1:$AF$5</formula1>
    </dataValidation>
    <dataValidation type="list" allowBlank="1" showInputMessage="1" showErrorMessage="1" promptTitle="活動区分選択" prompt="右のプルダウンメニューをクリックし、該当活動を選択してください。" sqref="C2:G2" xr:uid="{00000000-0002-0000-0000-000004000000}">
      <formula1>$AE$1:$AE$3</formula1>
    </dataValidation>
    <dataValidation type="list" allowBlank="1" showInputMessage="1" showErrorMessage="1" sqref="M57" xr:uid="{707442E9-D7E7-4B1B-B284-CEE6A08783FB}">
      <formula1>"元号,平成,令和"</formula1>
    </dataValidation>
    <dataValidation type="list" allowBlank="1" showInputMessage="1" showErrorMessage="1" sqref="M41:P51" xr:uid="{BE4BE409-D49C-47A5-9EB5-F31DF24611CE}">
      <formula1>$AE$11:$AE$20</formula1>
    </dataValidation>
    <dataValidation type="list" allowBlank="1" showInputMessage="1" showErrorMessage="1" sqref="Q41:Q51" xr:uid="{0D7FC059-5978-49D5-AC00-5294ACA15924}">
      <formula1>$AE$30:$AE$31</formula1>
    </dataValidation>
    <dataValidation type="list" imeMode="hiragana" allowBlank="1" showInputMessage="1" showErrorMessage="1" sqref="O12:Q12" xr:uid="{6BBD8E81-2B1F-4223-80F9-DAB44EC0294C}">
      <formula1>$AT$1:$AT$34</formula1>
    </dataValidation>
  </dataValidations>
  <printOptions horizontalCentered="1"/>
  <pageMargins left="0.23622047244094491" right="0.23622047244094491" top="0.35433070866141736" bottom="0.35433070866141736"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同上（該当する場合は、　レ　を付してください。">
                <anchor moveWithCells="1">
                  <from>
                    <xdr:col>19</xdr:col>
                    <xdr:colOff>47625</xdr:colOff>
                    <xdr:row>11</xdr:row>
                    <xdr:rowOff>200025</xdr:rowOff>
                  </from>
                  <to>
                    <xdr:col>26</xdr:col>
                    <xdr:colOff>133350</xdr:colOff>
                    <xdr:row>13</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0</xdr:colOff>
                    <xdr:row>54</xdr:row>
                    <xdr:rowOff>219075</xdr:rowOff>
                  </from>
                  <to>
                    <xdr:col>9</xdr:col>
                    <xdr:colOff>28575</xdr:colOff>
                    <xdr:row>56</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209550</xdr:colOff>
                    <xdr:row>54</xdr:row>
                    <xdr:rowOff>219075</xdr:rowOff>
                  </from>
                  <to>
                    <xdr:col>11</xdr:col>
                    <xdr:colOff>161925</xdr:colOff>
                    <xdr:row>56</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0</xdr:colOff>
                    <xdr:row>54</xdr:row>
                    <xdr:rowOff>0</xdr:rowOff>
                  </from>
                  <to>
                    <xdr:col>9</xdr:col>
                    <xdr:colOff>28575</xdr:colOff>
                    <xdr:row>55</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209550</xdr:colOff>
                    <xdr:row>54</xdr:row>
                    <xdr:rowOff>0</xdr:rowOff>
                  </from>
                  <to>
                    <xdr:col>11</xdr:col>
                    <xdr:colOff>161925</xdr:colOff>
                    <xdr:row>55</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56</xdr:row>
                    <xdr:rowOff>0</xdr:rowOff>
                  </from>
                  <to>
                    <xdr:col>9</xdr:col>
                    <xdr:colOff>28575</xdr:colOff>
                    <xdr:row>57</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209550</xdr:colOff>
                    <xdr:row>56</xdr:row>
                    <xdr:rowOff>0</xdr:rowOff>
                  </from>
                  <to>
                    <xdr:col>11</xdr:col>
                    <xdr:colOff>161925</xdr:colOff>
                    <xdr:row>57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B7F26-381E-4711-841C-C2FD13B280D1}">
  <dimension ref="A1:AG64"/>
  <sheetViews>
    <sheetView view="pageBreakPreview" topLeftCell="A13" zoomScaleNormal="100" zoomScaleSheetLayoutView="100" workbookViewId="0">
      <selection activeCell="I31" sqref="I31"/>
    </sheetView>
  </sheetViews>
  <sheetFormatPr defaultColWidth="3.625" defaultRowHeight="18" customHeight="1"/>
  <cols>
    <col min="6" max="6" width="4.75" customWidth="1"/>
    <col min="7" max="7" width="3.625" customWidth="1"/>
    <col min="8" max="8" width="7.25" bestFit="1" customWidth="1"/>
    <col min="21" max="21" width="5.875" bestFit="1" customWidth="1"/>
  </cols>
  <sheetData>
    <row r="1" spans="1:28" ht="18" customHeight="1">
      <c r="A1" s="388" t="s">
        <v>292</v>
      </c>
      <c r="B1" s="369"/>
      <c r="C1" s="369"/>
      <c r="D1" s="369"/>
      <c r="E1" s="369"/>
      <c r="F1" s="369"/>
      <c r="G1" s="370"/>
      <c r="H1" s="1"/>
      <c r="I1" s="1"/>
      <c r="J1" s="1"/>
      <c r="K1" s="1"/>
      <c r="L1" s="1"/>
      <c r="M1" s="1"/>
      <c r="N1" s="1"/>
      <c r="O1" s="1"/>
      <c r="P1" s="1"/>
      <c r="Q1" s="1"/>
      <c r="R1" s="1"/>
      <c r="S1" s="1"/>
      <c r="T1" s="1"/>
      <c r="U1" s="371" t="s">
        <v>0</v>
      </c>
      <c r="V1" s="2"/>
      <c r="W1" s="3"/>
      <c r="X1" s="3"/>
      <c r="Y1" s="4"/>
      <c r="Z1" s="4"/>
      <c r="AA1" s="4"/>
      <c r="AB1" s="5"/>
    </row>
    <row r="2" spans="1:28" ht="25.5" customHeight="1">
      <c r="A2" s="389" t="s">
        <v>293</v>
      </c>
      <c r="B2" s="390"/>
      <c r="C2" s="390"/>
      <c r="D2" s="390"/>
      <c r="E2" s="390"/>
      <c r="F2" s="390"/>
      <c r="G2" s="391"/>
      <c r="H2" s="1"/>
      <c r="J2" s="122" t="s">
        <v>294</v>
      </c>
      <c r="K2" s="122"/>
      <c r="L2" s="122"/>
      <c r="M2" s="122"/>
      <c r="N2" s="122"/>
      <c r="O2" s="122"/>
      <c r="P2" s="122"/>
      <c r="Q2" s="122"/>
      <c r="R2" s="10"/>
      <c r="S2" s="10"/>
      <c r="U2" s="372"/>
      <c r="V2" s="11"/>
      <c r="W2" s="12"/>
      <c r="X2" s="12"/>
      <c r="Y2" s="1"/>
      <c r="Z2" s="1"/>
      <c r="AA2" s="1"/>
      <c r="AB2" s="13"/>
    </row>
    <row r="3" spans="1:28" ht="18" customHeight="1">
      <c r="A3" s="1"/>
      <c r="B3" s="1"/>
      <c r="C3" s="1"/>
      <c r="D3" s="1"/>
      <c r="E3" s="1"/>
      <c r="F3" s="1"/>
      <c r="G3" s="1"/>
      <c r="H3" s="1"/>
      <c r="I3" s="1"/>
      <c r="U3" s="371" t="s">
        <v>12</v>
      </c>
      <c r="V3" s="2"/>
      <c r="W3" s="3"/>
      <c r="X3" s="3"/>
      <c r="Y3" s="4"/>
      <c r="Z3" s="4"/>
      <c r="AA3" s="4"/>
      <c r="AB3" s="5"/>
    </row>
    <row r="4" spans="1:28" ht="18" customHeight="1">
      <c r="A4" s="21" t="s">
        <v>16</v>
      </c>
      <c r="B4" s="1"/>
      <c r="C4" s="1"/>
      <c r="D4" s="1"/>
      <c r="E4" s="1"/>
      <c r="F4" s="1"/>
      <c r="G4" s="1"/>
      <c r="H4" s="1"/>
      <c r="I4" s="1"/>
      <c r="J4" s="1"/>
      <c r="K4" s="1"/>
      <c r="L4" s="1"/>
      <c r="M4" s="1"/>
      <c r="N4" s="1"/>
      <c r="O4" s="1"/>
      <c r="P4" s="1"/>
      <c r="Q4" s="1"/>
      <c r="R4" s="1"/>
      <c r="S4" s="1"/>
      <c r="U4" s="372"/>
      <c r="V4" s="22"/>
      <c r="W4" s="23"/>
      <c r="X4" s="23"/>
      <c r="Y4" s="24"/>
      <c r="Z4" s="24"/>
      <c r="AA4" s="24"/>
      <c r="AB4" s="25"/>
    </row>
    <row r="5" spans="1:28" ht="18" customHeight="1">
      <c r="A5" s="1"/>
      <c r="B5" s="1"/>
      <c r="C5" s="1"/>
      <c r="D5" s="1"/>
      <c r="E5" s="1"/>
      <c r="F5" s="1"/>
      <c r="G5" s="1"/>
      <c r="H5" s="1"/>
      <c r="I5" s="1"/>
      <c r="J5" s="1"/>
      <c r="K5" s="1"/>
      <c r="L5" s="1"/>
      <c r="M5" s="1"/>
      <c r="N5" s="1"/>
      <c r="O5" s="1"/>
      <c r="P5" s="1"/>
      <c r="Q5" s="1"/>
      <c r="R5" s="1"/>
      <c r="S5" s="1"/>
      <c r="AB5" s="1"/>
    </row>
    <row r="6" spans="1:28" ht="18" customHeight="1">
      <c r="A6" s="27" t="s">
        <v>22</v>
      </c>
      <c r="B6" s="1"/>
      <c r="C6" s="1"/>
      <c r="D6" s="1"/>
      <c r="E6" s="1"/>
      <c r="F6" s="1"/>
      <c r="G6" s="1"/>
      <c r="H6" s="1"/>
      <c r="I6" s="1"/>
      <c r="J6" s="1"/>
      <c r="K6" s="1"/>
      <c r="L6" s="1"/>
      <c r="M6" s="1"/>
      <c r="N6" s="1"/>
      <c r="O6" s="1"/>
      <c r="P6" s="1"/>
      <c r="Q6" s="1"/>
      <c r="R6" s="10"/>
      <c r="S6" s="10"/>
      <c r="T6" s="10"/>
      <c r="U6" s="10"/>
      <c r="V6" s="1"/>
      <c r="W6" s="1"/>
      <c r="X6" s="1"/>
      <c r="Y6" s="1"/>
      <c r="Z6" s="1"/>
      <c r="AA6" s="1"/>
      <c r="AB6" s="1"/>
    </row>
    <row r="7" spans="1:28" ht="18" customHeight="1">
      <c r="A7" s="27" t="s">
        <v>25</v>
      </c>
      <c r="B7" s="1"/>
      <c r="C7" s="1"/>
      <c r="D7" s="1"/>
      <c r="E7" s="1"/>
      <c r="F7" s="1"/>
      <c r="G7" s="10"/>
      <c r="H7" s="10"/>
      <c r="I7" s="10"/>
      <c r="J7" s="10"/>
      <c r="K7" s="10"/>
      <c r="L7" s="10"/>
      <c r="M7" s="10"/>
      <c r="N7" s="10"/>
      <c r="O7" s="10"/>
      <c r="P7" s="10"/>
      <c r="Q7" s="10"/>
      <c r="R7" s="10"/>
      <c r="S7" s="10"/>
      <c r="T7" s="10"/>
      <c r="U7" s="10"/>
      <c r="V7" s="1"/>
      <c r="W7" s="1"/>
      <c r="X7" s="1"/>
      <c r="Y7" s="1"/>
      <c r="Z7" s="1"/>
      <c r="AA7" s="1"/>
      <c r="AB7" s="1"/>
    </row>
    <row r="8" spans="1:28" ht="18" customHeight="1">
      <c r="A8" s="27" t="s">
        <v>295</v>
      </c>
      <c r="B8" s="1"/>
      <c r="C8" s="1"/>
      <c r="D8" s="1"/>
      <c r="E8" s="1"/>
      <c r="F8" s="1"/>
      <c r="G8" s="1"/>
      <c r="H8" s="1"/>
      <c r="I8" s="1"/>
      <c r="J8" s="1"/>
      <c r="K8" s="1"/>
      <c r="L8" s="1"/>
      <c r="M8" s="1"/>
      <c r="N8" s="1"/>
      <c r="O8" s="1"/>
      <c r="P8" s="1"/>
      <c r="Q8" s="1"/>
      <c r="R8" s="1"/>
      <c r="S8" s="1"/>
      <c r="T8" s="1"/>
      <c r="U8" s="1"/>
      <c r="V8" s="1"/>
      <c r="W8" s="1"/>
      <c r="X8" s="1"/>
      <c r="Y8" s="1"/>
      <c r="Z8" s="1"/>
      <c r="AA8" s="1"/>
      <c r="AB8" s="1"/>
    </row>
    <row r="9" spans="1:28" ht="18" customHeight="1">
      <c r="A9" s="28" t="s">
        <v>31</v>
      </c>
      <c r="B9" s="1"/>
      <c r="C9" s="1"/>
      <c r="D9" s="1"/>
      <c r="E9" s="1"/>
      <c r="F9" s="1"/>
      <c r="G9" s="1"/>
      <c r="H9" s="1"/>
      <c r="I9" s="1"/>
      <c r="J9" s="1"/>
      <c r="K9" s="1"/>
      <c r="L9" s="1"/>
      <c r="M9" s="1"/>
      <c r="N9" s="1"/>
      <c r="O9" s="1"/>
      <c r="P9" s="1"/>
      <c r="Q9" s="1"/>
      <c r="R9" s="1"/>
      <c r="S9" s="1"/>
      <c r="T9" s="1"/>
      <c r="U9" s="1"/>
      <c r="V9" s="1"/>
      <c r="W9" s="1"/>
      <c r="X9" s="1"/>
      <c r="Y9" s="1"/>
      <c r="Z9" s="1"/>
      <c r="AA9" s="1"/>
      <c r="AB9" s="1"/>
    </row>
    <row r="10" spans="1:28" ht="18" customHeight="1">
      <c r="A10" s="1"/>
      <c r="B10" s="1"/>
      <c r="C10" s="1"/>
      <c r="D10" s="1"/>
      <c r="E10" s="1"/>
      <c r="F10" s="1"/>
      <c r="G10" s="1"/>
      <c r="H10" s="1"/>
      <c r="I10" s="1"/>
      <c r="J10" s="1"/>
      <c r="K10" s="1"/>
      <c r="L10" s="1"/>
      <c r="M10" s="1"/>
      <c r="N10" s="1"/>
      <c r="O10" s="1"/>
      <c r="P10" s="1"/>
      <c r="Q10" s="1"/>
    </row>
    <row r="11" spans="1:28" ht="18" customHeight="1">
      <c r="A11" s="336" t="s">
        <v>36</v>
      </c>
      <c r="B11" s="377"/>
      <c r="C11" s="29" t="s">
        <v>37</v>
      </c>
      <c r="D11" s="4"/>
      <c r="E11" s="179" t="s">
        <v>296</v>
      </c>
      <c r="F11" s="4"/>
      <c r="G11" s="4"/>
      <c r="H11" s="4"/>
      <c r="I11" s="4"/>
      <c r="J11" s="4"/>
      <c r="K11" s="4"/>
      <c r="L11" s="4"/>
      <c r="M11" s="380" t="s">
        <v>38</v>
      </c>
      <c r="N11" s="380"/>
      <c r="O11" s="392" t="s">
        <v>297</v>
      </c>
      <c r="P11" s="393"/>
      <c r="Q11" s="394"/>
      <c r="R11" s="384" t="s">
        <v>298</v>
      </c>
      <c r="S11" s="385"/>
      <c r="T11" s="29" t="s">
        <v>37</v>
      </c>
      <c r="U11" s="4"/>
      <c r="V11" s="178" t="s">
        <v>299</v>
      </c>
      <c r="W11" s="4"/>
      <c r="X11" s="4"/>
      <c r="Y11" s="4"/>
      <c r="Z11" s="4"/>
      <c r="AA11" s="4"/>
      <c r="AB11" s="395" t="s">
        <v>41</v>
      </c>
    </row>
    <row r="12" spans="1:28" ht="18" customHeight="1">
      <c r="A12" s="378"/>
      <c r="B12" s="379"/>
      <c r="C12" s="24"/>
      <c r="E12" s="183" t="s">
        <v>300</v>
      </c>
      <c r="F12" s="24"/>
      <c r="G12" s="24"/>
      <c r="H12" s="24"/>
      <c r="I12" s="24"/>
      <c r="J12" s="24"/>
      <c r="K12" s="24"/>
      <c r="L12" s="24"/>
      <c r="M12" s="396" t="s">
        <v>301</v>
      </c>
      <c r="N12" s="397"/>
      <c r="O12" s="184" t="s">
        <v>302</v>
      </c>
      <c r="P12" s="183"/>
      <c r="Q12" s="185"/>
      <c r="R12" s="386"/>
      <c r="S12" s="387"/>
      <c r="T12" s="398" t="s">
        <v>303</v>
      </c>
      <c r="U12" s="399"/>
      <c r="V12" s="183" t="s">
        <v>304</v>
      </c>
      <c r="W12" s="183"/>
      <c r="X12" s="183"/>
      <c r="Y12" s="24"/>
      <c r="Z12" s="24"/>
      <c r="AA12" s="24"/>
      <c r="AB12" s="348"/>
    </row>
    <row r="13" spans="1:28" ht="18" customHeight="1">
      <c r="A13" s="336" t="s">
        <v>46</v>
      </c>
      <c r="B13" s="208"/>
      <c r="C13" s="29" t="s">
        <v>47</v>
      </c>
      <c r="D13" s="178" t="s">
        <v>305</v>
      </c>
      <c r="E13" s="179"/>
      <c r="F13" s="179"/>
      <c r="G13" s="179"/>
      <c r="H13" s="179"/>
      <c r="I13" s="4"/>
      <c r="J13" s="4"/>
      <c r="K13" s="4"/>
      <c r="L13" s="4"/>
      <c r="M13" s="4"/>
      <c r="N13" s="4"/>
      <c r="O13" s="4"/>
      <c r="P13" s="4"/>
      <c r="Q13" s="4"/>
      <c r="R13" s="207" t="s">
        <v>48</v>
      </c>
      <c r="S13" s="208"/>
      <c r="T13" s="400" t="s">
        <v>49</v>
      </c>
      <c r="U13" s="401"/>
      <c r="V13" s="31" t="s">
        <v>306</v>
      </c>
      <c r="W13" s="4"/>
      <c r="X13" s="4"/>
      <c r="Y13" s="4"/>
      <c r="Z13" s="4"/>
      <c r="AA13" s="4"/>
      <c r="AB13" s="5"/>
    </row>
    <row r="14" spans="1:28" ht="18" customHeight="1">
      <c r="A14" s="337"/>
      <c r="B14" s="268"/>
      <c r="C14" s="123"/>
      <c r="D14" s="180" t="s">
        <v>307</v>
      </c>
      <c r="E14" s="180"/>
      <c r="F14" s="180"/>
      <c r="G14" s="180"/>
      <c r="H14" s="180"/>
      <c r="I14" s="1"/>
      <c r="J14" s="1"/>
      <c r="K14" s="1"/>
      <c r="L14" s="1"/>
      <c r="M14" s="1"/>
      <c r="N14" s="1"/>
      <c r="O14" s="1"/>
      <c r="P14" s="1"/>
      <c r="Q14" s="1"/>
      <c r="R14" s="266"/>
      <c r="S14" s="268"/>
      <c r="T14" s="402"/>
      <c r="U14" s="403"/>
      <c r="V14" s="180" t="str">
        <f>PHONETIC(V$15)</f>
        <v>クラシキ　ハナコ</v>
      </c>
      <c r="W14" s="180"/>
      <c r="X14" s="180"/>
      <c r="Y14" s="180"/>
      <c r="Z14" s="180"/>
      <c r="AA14" s="180"/>
      <c r="AB14" s="13"/>
    </row>
    <row r="15" spans="1:28" ht="18" customHeight="1">
      <c r="A15" s="266"/>
      <c r="B15" s="268"/>
      <c r="C15" t="s">
        <v>308</v>
      </c>
      <c r="D15" s="1"/>
      <c r="E15" s="1"/>
      <c r="H15" s="24"/>
      <c r="I15" s="24"/>
      <c r="J15" s="24"/>
      <c r="M15" s="181" t="s">
        <v>309</v>
      </c>
      <c r="N15" s="182"/>
      <c r="O15" s="180"/>
      <c r="P15" s="1"/>
      <c r="Q15" s="1"/>
      <c r="R15" s="209"/>
      <c r="S15" s="210"/>
      <c r="T15" s="398" t="s">
        <v>310</v>
      </c>
      <c r="U15" s="399"/>
      <c r="V15" s="404" t="s">
        <v>311</v>
      </c>
      <c r="W15" s="404"/>
      <c r="X15" s="404"/>
      <c r="Y15" s="404"/>
      <c r="Z15" s="404"/>
      <c r="AA15" s="404"/>
      <c r="AB15" s="25"/>
    </row>
    <row r="16" spans="1:28" ht="18" customHeight="1">
      <c r="A16" s="266"/>
      <c r="B16" s="268"/>
      <c r="C16" s="362" t="s">
        <v>58</v>
      </c>
      <c r="D16" s="363"/>
      <c r="E16" s="124" t="s">
        <v>59</v>
      </c>
      <c r="F16" s="405" t="s">
        <v>312</v>
      </c>
      <c r="G16" s="405"/>
      <c r="H16" s="406" t="s">
        <v>313</v>
      </c>
      <c r="I16" s="406"/>
      <c r="J16" s="405" t="s">
        <v>314</v>
      </c>
      <c r="K16" s="405"/>
      <c r="L16" s="405"/>
      <c r="M16" s="407"/>
      <c r="N16" s="408" t="s">
        <v>61</v>
      </c>
      <c r="O16" s="409"/>
      <c r="P16" s="410" t="s">
        <v>315</v>
      </c>
      <c r="Q16" s="411"/>
      <c r="R16" s="411"/>
      <c r="S16" s="411"/>
      <c r="T16" s="411"/>
      <c r="U16" s="411"/>
      <c r="V16" s="411"/>
      <c r="W16" s="411"/>
      <c r="X16" s="411"/>
      <c r="Y16" s="411"/>
      <c r="Z16" s="411"/>
      <c r="AA16" s="411"/>
      <c r="AB16" s="412"/>
    </row>
    <row r="17" spans="1:28" ht="18" customHeight="1">
      <c r="A17" s="94"/>
      <c r="B17" s="93"/>
      <c r="C17" s="364"/>
      <c r="D17" s="365"/>
      <c r="E17" s="125" t="s">
        <v>65</v>
      </c>
      <c r="F17" s="405"/>
      <c r="G17" s="405"/>
      <c r="H17" s="406" t="s">
        <v>316</v>
      </c>
      <c r="I17" s="406"/>
      <c r="J17" s="405"/>
      <c r="K17" s="405"/>
      <c r="L17" s="405"/>
      <c r="M17" s="407"/>
      <c r="N17" s="39" t="s">
        <v>67</v>
      </c>
      <c r="O17" s="422" t="s">
        <v>317</v>
      </c>
      <c r="P17" s="422"/>
      <c r="Q17" s="423" t="s">
        <v>318</v>
      </c>
      <c r="R17" s="423"/>
      <c r="S17" s="423"/>
      <c r="T17" s="413" t="s">
        <v>314</v>
      </c>
      <c r="U17" s="413"/>
      <c r="V17" s="414"/>
      <c r="W17" s="415" t="s">
        <v>68</v>
      </c>
      <c r="X17" s="416"/>
      <c r="Y17" s="416"/>
      <c r="Z17" s="416"/>
      <c r="AA17" s="416"/>
      <c r="AB17" s="417"/>
    </row>
    <row r="18" spans="1:28" ht="18" customHeight="1">
      <c r="A18" s="207" t="s">
        <v>71</v>
      </c>
      <c r="B18" s="208"/>
      <c r="C18" s="418" t="s">
        <v>373</v>
      </c>
      <c r="D18" s="190"/>
      <c r="E18" s="190"/>
      <c r="F18" s="190"/>
      <c r="G18" s="190"/>
      <c r="H18" s="191"/>
      <c r="I18" s="207" t="s">
        <v>74</v>
      </c>
      <c r="J18" s="208"/>
      <c r="K18" s="4"/>
      <c r="L18" s="419" t="s">
        <v>319</v>
      </c>
      <c r="M18" s="419"/>
      <c r="N18" s="419"/>
      <c r="O18" s="419"/>
      <c r="P18" s="419"/>
      <c r="Q18" s="419"/>
      <c r="R18" s="5" t="s">
        <v>162</v>
      </c>
      <c r="S18" s="420" t="s">
        <v>75</v>
      </c>
      <c r="T18" s="377"/>
      <c r="U18" s="4"/>
      <c r="V18" s="4"/>
      <c r="W18" s="4"/>
      <c r="X18" s="4"/>
      <c r="Y18" s="4"/>
      <c r="Z18" s="4"/>
      <c r="AA18" s="4"/>
      <c r="AB18" s="5"/>
    </row>
    <row r="19" spans="1:28" ht="18" customHeight="1">
      <c r="A19" s="209"/>
      <c r="B19" s="210"/>
      <c r="C19" s="195" t="s">
        <v>374</v>
      </c>
      <c r="D19" s="196"/>
      <c r="E19" s="196"/>
      <c r="F19" s="196"/>
      <c r="G19" s="196"/>
      <c r="H19" s="197"/>
      <c r="I19" s="209"/>
      <c r="J19" s="210"/>
      <c r="K19" s="24"/>
      <c r="L19" s="421" t="s">
        <v>319</v>
      </c>
      <c r="M19" s="421"/>
      <c r="N19" s="421"/>
      <c r="O19" s="421"/>
      <c r="P19" s="421"/>
      <c r="Q19" s="421"/>
      <c r="R19" s="25"/>
      <c r="S19" s="378"/>
      <c r="T19" s="379"/>
      <c r="U19" s="24"/>
      <c r="V19" s="24"/>
      <c r="W19" s="24"/>
      <c r="X19" s="24"/>
      <c r="Y19" s="24"/>
      <c r="Z19" s="24"/>
      <c r="AA19" s="24"/>
      <c r="AB19" s="25"/>
    </row>
    <row r="20" spans="1:28" ht="18" customHeight="1">
      <c r="A20" s="226" t="s">
        <v>80</v>
      </c>
      <c r="B20" s="227"/>
      <c r="C20" s="208"/>
      <c r="D20" s="427" t="s">
        <v>320</v>
      </c>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9"/>
    </row>
    <row r="21" spans="1:28" ht="18" customHeight="1">
      <c r="A21" s="209"/>
      <c r="B21" s="244"/>
      <c r="C21" s="210"/>
      <c r="D21" s="398"/>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430"/>
    </row>
    <row r="22" spans="1:28" ht="18" customHeight="1">
      <c r="A22" s="336" t="s">
        <v>321</v>
      </c>
      <c r="B22" s="227"/>
      <c r="C22" s="208"/>
      <c r="D22" s="187" t="s">
        <v>375</v>
      </c>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7"/>
    </row>
    <row r="23" spans="1:28" ht="18" customHeight="1">
      <c r="A23" s="266"/>
      <c r="B23" s="267"/>
      <c r="C23" s="268"/>
      <c r="D23" s="188"/>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30"/>
    </row>
    <row r="24" spans="1:28" ht="18" customHeight="1">
      <c r="A24" s="266"/>
      <c r="B24" s="267"/>
      <c r="C24" s="268"/>
      <c r="D24" s="188" t="s">
        <v>376</v>
      </c>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30"/>
    </row>
    <row r="25" spans="1:28" ht="18" customHeight="1">
      <c r="A25" s="266"/>
      <c r="B25" s="267"/>
      <c r="C25" s="268"/>
      <c r="D25" s="188"/>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30"/>
    </row>
    <row r="26" spans="1:28" ht="18" customHeight="1">
      <c r="A26" s="266"/>
      <c r="B26" s="267"/>
      <c r="C26" s="268"/>
      <c r="D26" s="188" t="s">
        <v>377</v>
      </c>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30"/>
    </row>
    <row r="27" spans="1:28" ht="18" customHeight="1">
      <c r="A27" s="266"/>
      <c r="B27" s="267"/>
      <c r="C27" s="268"/>
      <c r="D27" s="188"/>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30"/>
    </row>
    <row r="28" spans="1:28" ht="18" customHeight="1">
      <c r="A28" s="266"/>
      <c r="B28" s="267"/>
      <c r="C28" s="268"/>
      <c r="D28" s="188" t="s">
        <v>378</v>
      </c>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30"/>
    </row>
    <row r="29" spans="1:28" ht="18" customHeight="1">
      <c r="A29" s="266"/>
      <c r="B29" s="267"/>
      <c r="C29" s="268"/>
      <c r="D29" s="128"/>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30"/>
    </row>
    <row r="30" spans="1:28" ht="18" customHeight="1">
      <c r="A30" s="266"/>
      <c r="B30" s="267"/>
      <c r="C30" s="268"/>
      <c r="D30" s="128"/>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30"/>
    </row>
    <row r="31" spans="1:28" ht="18" customHeight="1">
      <c r="A31" s="266"/>
      <c r="B31" s="267"/>
      <c r="C31" s="268"/>
      <c r="D31" s="128"/>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30"/>
    </row>
    <row r="32" spans="1:28" ht="18" customHeight="1">
      <c r="A32" s="266"/>
      <c r="B32" s="267"/>
      <c r="C32" s="268"/>
      <c r="D32" s="128"/>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30"/>
    </row>
    <row r="33" spans="1:28" ht="18" customHeight="1">
      <c r="A33" s="209"/>
      <c r="B33" s="244"/>
      <c r="C33" s="210"/>
      <c r="D33" s="131"/>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3"/>
    </row>
    <row r="34" spans="1:28" ht="16.5" customHeight="1">
      <c r="A34" s="41" t="s">
        <v>109</v>
      </c>
      <c r="B34" s="42"/>
      <c r="C34" s="43"/>
      <c r="D34" s="44"/>
      <c r="E34" s="45"/>
      <c r="F34" s="45"/>
      <c r="G34" s="45"/>
      <c r="H34" s="46"/>
      <c r="I34" s="1"/>
      <c r="J34" s="431" t="s">
        <v>322</v>
      </c>
      <c r="K34" s="432"/>
      <c r="L34" s="432"/>
      <c r="M34" s="432"/>
      <c r="N34" s="432"/>
      <c r="O34" s="432"/>
      <c r="P34" s="432"/>
      <c r="Q34" s="432"/>
      <c r="R34" s="432"/>
      <c r="S34" s="432"/>
      <c r="T34" s="432"/>
      <c r="U34" s="432"/>
      <c r="V34" s="432"/>
      <c r="W34" s="1"/>
      <c r="X34" s="1"/>
      <c r="Y34" s="1"/>
      <c r="Z34" s="1"/>
      <c r="AA34" s="1"/>
      <c r="AB34" s="13"/>
    </row>
    <row r="35" spans="1:28" ht="15.75" customHeight="1">
      <c r="A35" s="47"/>
      <c r="B35" s="48"/>
      <c r="C35" s="48"/>
      <c r="D35" s="1"/>
      <c r="E35" s="1"/>
      <c r="F35" s="1"/>
      <c r="G35" s="1"/>
      <c r="H35" s="1"/>
      <c r="I35" s="1"/>
      <c r="J35" s="404"/>
      <c r="K35" s="404"/>
      <c r="L35" s="404"/>
      <c r="M35" s="404"/>
      <c r="N35" s="404"/>
      <c r="O35" s="404"/>
      <c r="P35" s="404"/>
      <c r="Q35" s="404"/>
      <c r="R35" s="404"/>
      <c r="S35" s="404"/>
      <c r="T35" s="404"/>
      <c r="U35" s="404"/>
      <c r="V35" s="404"/>
      <c r="W35" s="1"/>
      <c r="X35" s="1"/>
      <c r="Y35" s="1"/>
      <c r="Z35" s="1"/>
      <c r="AA35" s="1"/>
      <c r="AB35" s="13"/>
    </row>
    <row r="36" spans="1:28" ht="18" customHeight="1">
      <c r="A36" s="207" t="s">
        <v>114</v>
      </c>
      <c r="B36" s="227"/>
      <c r="C36" s="208"/>
      <c r="D36" s="19"/>
      <c r="E36" s="4"/>
      <c r="F36" s="4"/>
      <c r="G36" s="4"/>
      <c r="H36" s="4"/>
      <c r="I36" s="4"/>
      <c r="J36" s="4"/>
      <c r="K36" s="4"/>
      <c r="L36" s="4"/>
      <c r="M36" s="4"/>
      <c r="N36" s="4"/>
      <c r="O36" s="4"/>
      <c r="P36" s="4"/>
      <c r="Q36" s="4"/>
      <c r="R36" s="4"/>
      <c r="S36" s="4"/>
      <c r="T36" s="4"/>
      <c r="U36" s="4"/>
      <c r="V36" s="4"/>
      <c r="W36" s="4"/>
      <c r="X36" s="4"/>
      <c r="Y36" s="4"/>
      <c r="Z36" s="4"/>
      <c r="AA36" s="4"/>
      <c r="AB36" s="5"/>
    </row>
    <row r="37" spans="1:28" ht="18" customHeight="1">
      <c r="A37" s="266"/>
      <c r="B37" s="267"/>
      <c r="C37" s="268"/>
      <c r="D37" s="134"/>
      <c r="E37" s="1"/>
      <c r="F37" s="1"/>
      <c r="G37" s="1"/>
      <c r="H37" s="1"/>
      <c r="I37" s="1"/>
      <c r="J37" s="1"/>
      <c r="K37" s="1"/>
      <c r="L37" s="1"/>
      <c r="M37" s="1"/>
      <c r="N37" s="1"/>
      <c r="O37" s="1"/>
      <c r="P37" s="1"/>
      <c r="Q37" s="1"/>
      <c r="R37" s="1"/>
      <c r="S37" s="1"/>
      <c r="T37" s="1"/>
      <c r="U37" s="1"/>
      <c r="V37" s="1"/>
      <c r="W37" s="1"/>
      <c r="X37" s="1"/>
      <c r="Y37" s="1"/>
      <c r="Z37" s="1"/>
      <c r="AA37" s="1"/>
      <c r="AB37" s="13"/>
    </row>
    <row r="38" spans="1:28" ht="18" customHeight="1">
      <c r="A38" s="266"/>
      <c r="B38" s="267"/>
      <c r="C38" s="268"/>
      <c r="D38" s="134"/>
      <c r="E38" s="1"/>
      <c r="F38" s="1"/>
      <c r="G38" s="1"/>
      <c r="H38" s="1"/>
      <c r="I38" s="1"/>
      <c r="J38" s="1"/>
      <c r="K38" s="1"/>
      <c r="L38" s="1"/>
      <c r="M38" s="1"/>
      <c r="N38" s="1"/>
      <c r="O38" s="1"/>
      <c r="P38" s="1"/>
      <c r="Q38" s="1"/>
      <c r="R38" s="1"/>
      <c r="S38" s="1"/>
      <c r="T38" s="1"/>
      <c r="U38" s="1"/>
      <c r="V38" s="1"/>
      <c r="W38" s="1"/>
      <c r="X38" s="1"/>
      <c r="Y38" s="1"/>
      <c r="Z38" s="1"/>
      <c r="AA38" s="1"/>
      <c r="AB38" s="13"/>
    </row>
    <row r="39" spans="1:28" ht="18" customHeight="1">
      <c r="A39" s="209"/>
      <c r="B39" s="244"/>
      <c r="C39" s="210"/>
      <c r="D39" s="135"/>
      <c r="E39" s="24"/>
      <c r="F39" s="24"/>
      <c r="G39" s="24"/>
      <c r="H39" s="24"/>
      <c r="I39" s="24"/>
      <c r="J39" s="24"/>
      <c r="K39" s="24"/>
      <c r="L39" s="24"/>
      <c r="M39" s="24"/>
      <c r="N39" s="24"/>
      <c r="O39" s="24"/>
      <c r="P39" s="24"/>
      <c r="Q39" s="24"/>
      <c r="R39" s="24"/>
      <c r="S39" s="24"/>
      <c r="T39" s="24"/>
      <c r="U39" s="24"/>
      <c r="V39" s="24"/>
      <c r="W39" s="24"/>
      <c r="X39" s="24"/>
      <c r="Y39" s="24"/>
      <c r="Z39" s="24"/>
      <c r="AA39" s="24"/>
      <c r="AB39" s="25"/>
    </row>
    <row r="40" spans="1:28" s="51" customFormat="1" ht="18" customHeight="1">
      <c r="A40" s="278" t="s">
        <v>123</v>
      </c>
      <c r="B40" s="279"/>
      <c r="C40" s="284" t="s">
        <v>124</v>
      </c>
      <c r="D40" s="229" t="s">
        <v>125</v>
      </c>
      <c r="E40" s="230"/>
      <c r="F40" s="230"/>
      <c r="G40" s="230"/>
      <c r="H40" s="433" t="s">
        <v>126</v>
      </c>
      <c r="I40" s="434"/>
      <c r="J40" s="434"/>
      <c r="K40" s="435"/>
      <c r="L40" s="284" t="s">
        <v>127</v>
      </c>
      <c r="M40" s="229" t="s">
        <v>125</v>
      </c>
      <c r="N40" s="230"/>
      <c r="O40" s="230"/>
      <c r="P40" s="230"/>
      <c r="Q40" s="136" t="s">
        <v>323</v>
      </c>
      <c r="R40" s="230" t="s">
        <v>129</v>
      </c>
      <c r="S40" s="230"/>
      <c r="T40" s="443"/>
      <c r="U40" s="229" t="s">
        <v>130</v>
      </c>
      <c r="V40" s="230"/>
      <c r="W40" s="230"/>
      <c r="X40" s="230"/>
      <c r="Y40" s="230"/>
      <c r="Z40" s="230"/>
      <c r="AA40" s="230"/>
      <c r="AB40" s="443"/>
    </row>
    <row r="41" spans="1:28" s="51" customFormat="1" ht="18" customHeight="1">
      <c r="A41" s="280"/>
      <c r="B41" s="281"/>
      <c r="C41" s="285"/>
      <c r="D41" s="420" t="s">
        <v>132</v>
      </c>
      <c r="E41" s="227"/>
      <c r="F41" s="227"/>
      <c r="G41" s="436"/>
      <c r="H41" s="440"/>
      <c r="I41" s="441"/>
      <c r="J41" s="441"/>
      <c r="K41" s="442"/>
      <c r="L41" s="285"/>
      <c r="M41" s="169" t="s">
        <v>169</v>
      </c>
      <c r="N41" s="170"/>
      <c r="O41" s="170"/>
      <c r="P41" s="170"/>
      <c r="Q41" s="173" t="s">
        <v>151</v>
      </c>
      <c r="R41" s="447">
        <v>60000</v>
      </c>
      <c r="S41" s="447"/>
      <c r="T41" s="448"/>
      <c r="U41" s="169" t="s">
        <v>324</v>
      </c>
      <c r="V41" s="170"/>
      <c r="W41" s="138"/>
      <c r="X41" s="137"/>
      <c r="Y41" s="139"/>
      <c r="Z41" s="140"/>
      <c r="AA41" s="140"/>
      <c r="AB41" s="141"/>
    </row>
    <row r="42" spans="1:28" s="51" customFormat="1" ht="18" customHeight="1">
      <c r="A42" s="280"/>
      <c r="B42" s="281"/>
      <c r="C42" s="285"/>
      <c r="D42" s="437"/>
      <c r="E42" s="438"/>
      <c r="F42" s="438"/>
      <c r="G42" s="439"/>
      <c r="H42" s="449">
        <v>90000</v>
      </c>
      <c r="I42" s="450"/>
      <c r="J42" s="450"/>
      <c r="K42" s="451"/>
      <c r="L42" s="285"/>
      <c r="M42" s="169" t="s">
        <v>172</v>
      </c>
      <c r="N42" s="170"/>
      <c r="O42" s="170"/>
      <c r="P42" s="170"/>
      <c r="Q42" s="174"/>
      <c r="R42" s="425">
        <v>21600</v>
      </c>
      <c r="S42" s="425"/>
      <c r="T42" s="426"/>
      <c r="U42" s="171" t="s">
        <v>325</v>
      </c>
      <c r="V42" s="170"/>
      <c r="W42" s="138"/>
      <c r="X42" s="137"/>
      <c r="Y42" s="142"/>
      <c r="Z42" s="142"/>
      <c r="AA42" s="142"/>
      <c r="AB42" s="143"/>
    </row>
    <row r="43" spans="1:28" s="51" customFormat="1" ht="26.25" customHeight="1">
      <c r="A43" s="280"/>
      <c r="B43" s="281"/>
      <c r="C43" s="285"/>
      <c r="D43" s="444" t="s">
        <v>326</v>
      </c>
      <c r="E43" s="445"/>
      <c r="F43" s="445"/>
      <c r="G43" s="446"/>
      <c r="H43" s="424">
        <v>85000</v>
      </c>
      <c r="I43" s="425"/>
      <c r="J43" s="425"/>
      <c r="K43" s="426"/>
      <c r="L43" s="285"/>
      <c r="M43" s="169" t="s">
        <v>168</v>
      </c>
      <c r="N43" s="170"/>
      <c r="O43" s="170"/>
      <c r="P43" s="170"/>
      <c r="Q43" s="175"/>
      <c r="R43" s="425">
        <v>45000</v>
      </c>
      <c r="S43" s="425"/>
      <c r="T43" s="426"/>
      <c r="U43" s="171" t="s">
        <v>327</v>
      </c>
      <c r="V43" s="170"/>
      <c r="W43" s="138"/>
      <c r="X43" s="137"/>
      <c r="Y43" s="144"/>
      <c r="Z43" s="144"/>
      <c r="AA43" s="144"/>
      <c r="AB43" s="145"/>
    </row>
    <row r="44" spans="1:28" s="51" customFormat="1" ht="23.25" customHeight="1">
      <c r="A44" s="280"/>
      <c r="B44" s="281"/>
      <c r="C44" s="285"/>
      <c r="D44" s="170" t="s">
        <v>328</v>
      </c>
      <c r="E44" s="170"/>
      <c r="F44" s="170"/>
      <c r="G44" s="170"/>
      <c r="H44" s="424"/>
      <c r="I44" s="425"/>
      <c r="J44" s="425"/>
      <c r="K44" s="426"/>
      <c r="L44" s="285"/>
      <c r="M44" s="169" t="s">
        <v>329</v>
      </c>
      <c r="N44" s="170"/>
      <c r="O44" s="170"/>
      <c r="P44" s="170"/>
      <c r="Q44" s="175" t="s">
        <v>151</v>
      </c>
      <c r="R44" s="425">
        <v>10000</v>
      </c>
      <c r="S44" s="425"/>
      <c r="T44" s="426"/>
      <c r="U44" s="169" t="s">
        <v>330</v>
      </c>
      <c r="V44" s="170"/>
      <c r="W44" s="138"/>
      <c r="X44" s="137"/>
      <c r="Y44" s="137"/>
      <c r="Z44" s="144"/>
      <c r="AA44" s="144"/>
      <c r="AB44" s="145"/>
    </row>
    <row r="45" spans="1:28" s="51" customFormat="1" ht="18" customHeight="1">
      <c r="A45" s="280"/>
      <c r="B45" s="281"/>
      <c r="C45" s="285"/>
      <c r="D45" s="176" t="s">
        <v>331</v>
      </c>
      <c r="E45" s="176"/>
      <c r="F45" s="176"/>
      <c r="G45" s="176"/>
      <c r="H45" s="424">
        <v>30000</v>
      </c>
      <c r="I45" s="425"/>
      <c r="J45" s="425"/>
      <c r="K45" s="426"/>
      <c r="L45" s="285"/>
      <c r="M45" s="169" t="s">
        <v>332</v>
      </c>
      <c r="N45" s="170"/>
      <c r="O45" s="170"/>
      <c r="P45" s="170"/>
      <c r="Q45" s="175"/>
      <c r="R45" s="425">
        <v>5400</v>
      </c>
      <c r="S45" s="425"/>
      <c r="T45" s="426"/>
      <c r="U45" s="169" t="s">
        <v>333</v>
      </c>
      <c r="V45" s="170"/>
      <c r="W45" s="138"/>
      <c r="X45" s="137"/>
      <c r="Y45" s="137"/>
      <c r="Z45" s="144"/>
      <c r="AA45" s="144"/>
      <c r="AB45" s="145"/>
    </row>
    <row r="46" spans="1:28" s="51" customFormat="1" ht="18" customHeight="1">
      <c r="A46" s="280"/>
      <c r="B46" s="281"/>
      <c r="C46" s="285"/>
      <c r="D46" s="170" t="s">
        <v>334</v>
      </c>
      <c r="E46" s="170"/>
      <c r="F46" s="170"/>
      <c r="G46" s="170"/>
      <c r="H46" s="424">
        <v>20000</v>
      </c>
      <c r="I46" s="425"/>
      <c r="J46" s="425"/>
      <c r="K46" s="426"/>
      <c r="L46" s="285"/>
      <c r="M46" s="169" t="s">
        <v>168</v>
      </c>
      <c r="N46" s="170"/>
      <c r="O46" s="170"/>
      <c r="P46" s="170"/>
      <c r="Q46" s="424">
        <v>7150</v>
      </c>
      <c r="R46" s="425"/>
      <c r="S46" s="425"/>
      <c r="T46" s="426"/>
      <c r="U46" s="171" t="s">
        <v>335</v>
      </c>
      <c r="V46" s="170"/>
      <c r="W46" s="138"/>
      <c r="X46" s="137"/>
      <c r="Y46" s="137"/>
      <c r="Z46" s="137"/>
      <c r="AA46" s="137"/>
      <c r="AB46" s="145"/>
    </row>
    <row r="47" spans="1:28" s="51" customFormat="1" ht="18" customHeight="1">
      <c r="A47" s="280"/>
      <c r="B47" s="281"/>
      <c r="C47" s="285"/>
      <c r="D47" s="144"/>
      <c r="E47" s="144"/>
      <c r="F47" s="144"/>
      <c r="G47" s="144"/>
      <c r="H47" s="424"/>
      <c r="I47" s="425"/>
      <c r="J47" s="425"/>
      <c r="K47" s="426"/>
      <c r="L47" s="285"/>
      <c r="M47" s="169" t="s">
        <v>332</v>
      </c>
      <c r="N47" s="170"/>
      <c r="O47" s="170"/>
      <c r="P47" s="170"/>
      <c r="Q47" s="175" t="s">
        <v>151</v>
      </c>
      <c r="R47" s="425">
        <v>60000</v>
      </c>
      <c r="S47" s="425"/>
      <c r="T47" s="426"/>
      <c r="U47" s="172" t="s">
        <v>336</v>
      </c>
      <c r="V47" s="170"/>
      <c r="W47" s="138"/>
      <c r="X47" s="137"/>
      <c r="Y47" s="144"/>
      <c r="AB47" s="145"/>
    </row>
    <row r="48" spans="1:28" s="51" customFormat="1" ht="18" customHeight="1">
      <c r="A48" s="280"/>
      <c r="B48" s="281"/>
      <c r="C48" s="285"/>
      <c r="D48" s="144"/>
      <c r="E48" s="144"/>
      <c r="F48" s="144"/>
      <c r="G48" s="144"/>
      <c r="H48" s="424"/>
      <c r="I48" s="425"/>
      <c r="J48" s="425"/>
      <c r="K48" s="426"/>
      <c r="L48" s="285"/>
      <c r="M48" s="169" t="s">
        <v>172</v>
      </c>
      <c r="N48" s="170"/>
      <c r="O48" s="170"/>
      <c r="P48" s="170"/>
      <c r="Q48" s="175"/>
      <c r="R48" s="425">
        <v>4500</v>
      </c>
      <c r="S48" s="425"/>
      <c r="T48" s="426"/>
      <c r="U48" s="186" t="s">
        <v>337</v>
      </c>
      <c r="V48" s="170"/>
      <c r="W48" s="138"/>
      <c r="X48" s="137"/>
      <c r="Y48" s="144"/>
      <c r="Z48" s="144"/>
      <c r="AA48" s="144"/>
      <c r="AB48" s="145"/>
    </row>
    <row r="49" spans="1:33" s="51" customFormat="1" ht="18" customHeight="1">
      <c r="A49" s="280"/>
      <c r="B49" s="281"/>
      <c r="C49" s="285"/>
      <c r="D49" s="144"/>
      <c r="E49" s="144"/>
      <c r="F49" s="144"/>
      <c r="G49" s="144"/>
      <c r="H49" s="424"/>
      <c r="I49" s="425"/>
      <c r="J49" s="425"/>
      <c r="K49" s="426"/>
      <c r="L49" s="285"/>
      <c r="M49" s="169" t="s">
        <v>172</v>
      </c>
      <c r="N49" s="170"/>
      <c r="O49" s="170"/>
      <c r="P49" s="170"/>
      <c r="Q49" s="424">
        <v>8070</v>
      </c>
      <c r="R49" s="425"/>
      <c r="S49" s="425"/>
      <c r="T49" s="426"/>
      <c r="U49" s="171" t="s">
        <v>338</v>
      </c>
      <c r="V49" s="170"/>
      <c r="W49" s="138"/>
      <c r="X49" s="144"/>
      <c r="Y49" s="144"/>
      <c r="Z49" s="144"/>
      <c r="AA49" s="144"/>
      <c r="AB49" s="145"/>
    </row>
    <row r="50" spans="1:33" s="51" customFormat="1" ht="18" customHeight="1">
      <c r="A50" s="280"/>
      <c r="B50" s="281"/>
      <c r="C50" s="285"/>
      <c r="D50" s="144"/>
      <c r="E50" s="144"/>
      <c r="F50" s="144"/>
      <c r="G50" s="144"/>
      <c r="H50" s="424"/>
      <c r="I50" s="425"/>
      <c r="J50" s="425"/>
      <c r="K50" s="426"/>
      <c r="L50" s="285"/>
      <c r="M50" s="169" t="s">
        <v>171</v>
      </c>
      <c r="N50" s="170"/>
      <c r="O50" s="170"/>
      <c r="P50" s="170"/>
      <c r="Q50" s="424">
        <v>3280</v>
      </c>
      <c r="R50" s="425"/>
      <c r="S50" s="425"/>
      <c r="T50" s="426"/>
      <c r="U50" s="169" t="s">
        <v>339</v>
      </c>
      <c r="V50" s="170"/>
      <c r="W50" s="138"/>
      <c r="X50" s="144"/>
      <c r="Y50" s="144"/>
      <c r="Z50" s="144"/>
      <c r="AA50" s="144"/>
      <c r="AB50" s="145"/>
    </row>
    <row r="51" spans="1:33" s="51" customFormat="1" ht="18" customHeight="1">
      <c r="A51" s="280"/>
      <c r="B51" s="281"/>
      <c r="C51" s="285"/>
      <c r="D51" s="63"/>
      <c r="E51" s="63"/>
      <c r="F51" s="63"/>
      <c r="G51" s="63"/>
      <c r="H51" s="452"/>
      <c r="I51" s="453"/>
      <c r="J51" s="453"/>
      <c r="K51" s="454"/>
      <c r="L51" s="285"/>
      <c r="M51" s="146"/>
      <c r="N51" s="63"/>
      <c r="O51" s="63"/>
      <c r="P51" s="63"/>
      <c r="Q51" s="455"/>
      <c r="R51" s="456"/>
      <c r="S51" s="456"/>
      <c r="T51" s="457"/>
      <c r="U51" s="146"/>
      <c r="V51" s="63"/>
      <c r="W51" s="63"/>
      <c r="X51" s="63"/>
      <c r="Y51" s="63"/>
      <c r="Z51" s="63"/>
      <c r="AA51" s="63"/>
      <c r="AB51" s="147"/>
    </row>
    <row r="52" spans="1:33" s="51" customFormat="1" ht="18" customHeight="1">
      <c r="A52" s="280"/>
      <c r="B52" s="281"/>
      <c r="C52" s="209" t="s">
        <v>144</v>
      </c>
      <c r="D52" s="244"/>
      <c r="E52" s="244"/>
      <c r="F52" s="244"/>
      <c r="G52" s="245"/>
      <c r="H52" s="464">
        <f>SUM(H41:K51)</f>
        <v>225000</v>
      </c>
      <c r="I52" s="460"/>
      <c r="J52" s="460"/>
      <c r="K52" s="461"/>
      <c r="L52" s="209" t="s">
        <v>145</v>
      </c>
      <c r="M52" s="244"/>
      <c r="N52" s="244"/>
      <c r="O52" s="244"/>
      <c r="P52" s="244"/>
      <c r="Q52" s="459">
        <f>SUM(Q41:T51)</f>
        <v>225000</v>
      </c>
      <c r="R52" s="460"/>
      <c r="S52" s="460"/>
      <c r="T52" s="461"/>
      <c r="U52" s="55"/>
      <c r="V52" s="56"/>
      <c r="W52" s="56"/>
      <c r="X52" s="56"/>
      <c r="Y52" s="57"/>
      <c r="Z52" s="57"/>
      <c r="AA52" s="57"/>
      <c r="AB52" s="58"/>
    </row>
    <row r="53" spans="1:33" s="51" customFormat="1" ht="18" customHeight="1">
      <c r="A53" s="280"/>
      <c r="B53" s="281"/>
      <c r="C53" s="226" t="s">
        <v>147</v>
      </c>
      <c r="D53" s="208"/>
      <c r="E53" s="59" t="s">
        <v>148</v>
      </c>
      <c r="F53" s="59"/>
      <c r="G53" s="59"/>
      <c r="H53" s="59"/>
      <c r="I53" s="462">
        <v>5000</v>
      </c>
      <c r="J53" s="462"/>
      <c r="K53" s="59" t="s">
        <v>340</v>
      </c>
      <c r="L53" s="59"/>
      <c r="M53" s="59"/>
      <c r="N53" s="95" t="str">
        <f>INT(I53/H52*100+0.5)&amp;"%"</f>
        <v>2%</v>
      </c>
      <c r="O53" s="59"/>
      <c r="P53" s="60" t="s">
        <v>150</v>
      </c>
      <c r="Q53" s="95" t="s">
        <v>151</v>
      </c>
      <c r="R53" s="251">
        <f ca="1">SUMIF(Q41:T51,Q53,R41:T51)</f>
        <v>130000</v>
      </c>
      <c r="S53" s="251"/>
      <c r="T53" s="251"/>
      <c r="U53" s="59" t="s">
        <v>177</v>
      </c>
      <c r="V53" s="59"/>
      <c r="W53" s="59"/>
      <c r="X53" s="59"/>
      <c r="Y53" s="59"/>
      <c r="Z53" s="59"/>
      <c r="AA53" s="59"/>
      <c r="AB53" s="62"/>
    </row>
    <row r="54" spans="1:33" s="51" customFormat="1" ht="18" customHeight="1" thickBot="1">
      <c r="A54" s="282"/>
      <c r="B54" s="283"/>
      <c r="C54" s="209"/>
      <c r="D54" s="210"/>
      <c r="E54" s="63"/>
      <c r="F54" s="63"/>
      <c r="G54" s="63"/>
      <c r="H54" s="64" t="str">
        <f ca="1">IF(SUM(H41:K42)&gt;R53,"助成希望金額が使途予定額を超過しています","")</f>
        <v/>
      </c>
      <c r="I54" s="63"/>
      <c r="J54" s="63"/>
      <c r="K54" s="63"/>
      <c r="L54" s="63"/>
      <c r="M54" s="63"/>
      <c r="N54" s="63"/>
      <c r="O54" s="63"/>
      <c r="P54" s="63"/>
      <c r="Q54" s="63"/>
      <c r="R54" s="63"/>
      <c r="S54" s="63"/>
      <c r="T54" s="63"/>
      <c r="U54" s="65"/>
      <c r="V54" s="65"/>
      <c r="W54" s="65"/>
      <c r="X54" s="65"/>
      <c r="Y54" s="65"/>
      <c r="Z54" s="65"/>
      <c r="AA54" s="65"/>
      <c r="AB54" s="66"/>
    </row>
    <row r="55" spans="1:33" s="51" customFormat="1" ht="18" customHeight="1">
      <c r="A55" s="67" t="s">
        <v>154</v>
      </c>
      <c r="B55" s="56"/>
      <c r="C55" s="56"/>
      <c r="D55" s="56"/>
      <c r="E55" s="56"/>
      <c r="F55" s="57"/>
      <c r="G55" s="57"/>
      <c r="H55" s="58"/>
      <c r="I55" s="226" t="s">
        <v>341</v>
      </c>
      <c r="J55" s="227"/>
      <c r="K55" s="227"/>
      <c r="L55" s="227"/>
      <c r="M55" s="148" t="s">
        <v>342</v>
      </c>
      <c r="N55" s="57"/>
      <c r="O55" s="57"/>
      <c r="P55" s="57"/>
      <c r="Q55" s="57"/>
      <c r="R55" s="463" t="s">
        <v>343</v>
      </c>
      <c r="S55" s="458"/>
      <c r="T55" s="70" t="s">
        <v>155</v>
      </c>
      <c r="U55" s="71"/>
      <c r="V55" s="73"/>
      <c r="W55" s="71"/>
      <c r="X55" s="72"/>
      <c r="Y55" s="73"/>
      <c r="Z55" s="71"/>
      <c r="AA55" s="72"/>
      <c r="AB55" s="73"/>
    </row>
    <row r="56" spans="1:33" s="51" customFormat="1" ht="18" customHeight="1">
      <c r="A56" s="75" t="s">
        <v>157</v>
      </c>
      <c r="B56" s="57"/>
      <c r="C56" s="57"/>
      <c r="D56" s="57"/>
      <c r="E56" s="57"/>
      <c r="F56" s="57"/>
      <c r="G56" s="57"/>
      <c r="H56" s="58"/>
      <c r="I56" s="229" t="s">
        <v>341</v>
      </c>
      <c r="J56" s="230"/>
      <c r="K56" s="230"/>
      <c r="L56" s="230"/>
      <c r="M56" s="149"/>
      <c r="N56" s="57"/>
      <c r="O56" s="57"/>
      <c r="P56" s="57"/>
      <c r="Q56" s="57"/>
      <c r="R56" s="57"/>
      <c r="S56" s="57"/>
      <c r="T56" s="57"/>
      <c r="U56" s="76"/>
      <c r="V56" s="77"/>
      <c r="W56" s="76"/>
      <c r="X56" s="65"/>
      <c r="Y56" s="77"/>
      <c r="Z56" s="65"/>
      <c r="AA56" s="65"/>
      <c r="AB56" s="77"/>
    </row>
    <row r="57" spans="1:33" s="51" customFormat="1" ht="18" customHeight="1" thickBot="1">
      <c r="A57" s="75" t="s">
        <v>160</v>
      </c>
      <c r="B57" s="57"/>
      <c r="C57" s="57"/>
      <c r="D57" s="57"/>
      <c r="E57" s="57"/>
      <c r="F57" s="57"/>
      <c r="G57" s="57"/>
      <c r="H57" s="58"/>
      <c r="I57" s="229" t="s">
        <v>341</v>
      </c>
      <c r="J57" s="230"/>
      <c r="K57" s="230"/>
      <c r="L57" s="230"/>
      <c r="M57" s="149" t="s">
        <v>344</v>
      </c>
      <c r="N57" s="57"/>
      <c r="O57" s="57"/>
      <c r="P57" s="57"/>
      <c r="Q57" s="177" t="s">
        <v>345</v>
      </c>
      <c r="R57" s="458" t="s">
        <v>346</v>
      </c>
      <c r="S57" s="458"/>
      <c r="T57" s="70" t="s">
        <v>155</v>
      </c>
      <c r="U57" s="79"/>
      <c r="V57" s="81"/>
      <c r="W57" s="79"/>
      <c r="X57" s="80"/>
      <c r="Y57" s="81"/>
      <c r="Z57" s="80"/>
      <c r="AA57" s="80"/>
      <c r="AB57" s="81"/>
    </row>
    <row r="59" spans="1:33" ht="18" customHeight="1">
      <c r="B59" s="150" t="s">
        <v>347</v>
      </c>
      <c r="C59" s="151" t="s">
        <v>348</v>
      </c>
      <c r="D59" s="152"/>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row>
    <row r="60" spans="1:33" ht="18" customHeight="1">
      <c r="B60" s="150" t="s">
        <v>347</v>
      </c>
      <c r="C60" s="152" t="s">
        <v>349</v>
      </c>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row>
    <row r="61" spans="1:33" ht="18" customHeight="1">
      <c r="B61" s="150" t="s">
        <v>347</v>
      </c>
      <c r="C61" s="152" t="s">
        <v>350</v>
      </c>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row>
    <row r="62" spans="1:33" ht="18" customHeight="1">
      <c r="B62" s="153" t="s">
        <v>351</v>
      </c>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c r="AA62" s="152"/>
      <c r="AB62" s="152"/>
      <c r="AC62" s="152"/>
      <c r="AD62" s="152"/>
      <c r="AE62" s="152"/>
      <c r="AF62" s="152"/>
      <c r="AG62" s="152"/>
    </row>
    <row r="63" spans="1:33" ht="18" customHeight="1">
      <c r="B63" s="150" t="s">
        <v>347</v>
      </c>
      <c r="C63" s="152" t="s">
        <v>352</v>
      </c>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row>
    <row r="64" spans="1:33" ht="18" customHeight="1">
      <c r="B64" s="154"/>
      <c r="C64" s="155"/>
      <c r="D64" s="151"/>
      <c r="E64" s="151"/>
      <c r="N64" s="151"/>
    </row>
  </sheetData>
  <mergeCells count="86">
    <mergeCell ref="I56:L56"/>
    <mergeCell ref="I57:L57"/>
    <mergeCell ref="R57:S57"/>
    <mergeCell ref="Q52:T52"/>
    <mergeCell ref="C53:D54"/>
    <mergeCell ref="I53:J53"/>
    <mergeCell ref="R53:T53"/>
    <mergeCell ref="I55:L55"/>
    <mergeCell ref="R55:S55"/>
    <mergeCell ref="C52:G52"/>
    <mergeCell ref="H52:K52"/>
    <mergeCell ref="L52:P52"/>
    <mergeCell ref="Q49:T49"/>
    <mergeCell ref="H50:K50"/>
    <mergeCell ref="Q50:T50"/>
    <mergeCell ref="H51:K51"/>
    <mergeCell ref="Q51:T51"/>
    <mergeCell ref="H49:K49"/>
    <mergeCell ref="Q46:T46"/>
    <mergeCell ref="H47:K47"/>
    <mergeCell ref="R47:T47"/>
    <mergeCell ref="H48:K48"/>
    <mergeCell ref="R48:T48"/>
    <mergeCell ref="H46:K46"/>
    <mergeCell ref="M40:P40"/>
    <mergeCell ref="R40:T40"/>
    <mergeCell ref="U40:AB40"/>
    <mergeCell ref="D43:G43"/>
    <mergeCell ref="H43:K43"/>
    <mergeCell ref="R43:T43"/>
    <mergeCell ref="R41:T41"/>
    <mergeCell ref="H42:K42"/>
    <mergeCell ref="R42:T42"/>
    <mergeCell ref="H45:K45"/>
    <mergeCell ref="R45:T45"/>
    <mergeCell ref="H44:K44"/>
    <mergeCell ref="R44:T44"/>
    <mergeCell ref="A20:C21"/>
    <mergeCell ref="D20:AB21"/>
    <mergeCell ref="A22:C33"/>
    <mergeCell ref="J34:V35"/>
    <mergeCell ref="A36:C39"/>
    <mergeCell ref="A40:B54"/>
    <mergeCell ref="C40:C51"/>
    <mergeCell ref="D40:G40"/>
    <mergeCell ref="H40:K40"/>
    <mergeCell ref="L40:L51"/>
    <mergeCell ref="D41:G42"/>
    <mergeCell ref="H41:K41"/>
    <mergeCell ref="W17:AB17"/>
    <mergeCell ref="A18:B19"/>
    <mergeCell ref="C18:H18"/>
    <mergeCell ref="I18:J19"/>
    <mergeCell ref="L18:Q18"/>
    <mergeCell ref="S18:T19"/>
    <mergeCell ref="C19:H19"/>
    <mergeCell ref="L19:Q19"/>
    <mergeCell ref="F17:G17"/>
    <mergeCell ref="H17:I17"/>
    <mergeCell ref="J17:M17"/>
    <mergeCell ref="O17:P17"/>
    <mergeCell ref="Q17:S17"/>
    <mergeCell ref="AB11:AB12"/>
    <mergeCell ref="M12:N12"/>
    <mergeCell ref="T12:U12"/>
    <mergeCell ref="A13:B16"/>
    <mergeCell ref="R13:S15"/>
    <mergeCell ref="T13:U13"/>
    <mergeCell ref="T14:U14"/>
    <mergeCell ref="T15:U15"/>
    <mergeCell ref="V15:AA15"/>
    <mergeCell ref="C16:D17"/>
    <mergeCell ref="F16:G16"/>
    <mergeCell ref="H16:I16"/>
    <mergeCell ref="J16:M16"/>
    <mergeCell ref="N16:O16"/>
    <mergeCell ref="P16:AB16"/>
    <mergeCell ref="T17:V17"/>
    <mergeCell ref="A1:G1"/>
    <mergeCell ref="U1:U2"/>
    <mergeCell ref="A2:G2"/>
    <mergeCell ref="U3:U4"/>
    <mergeCell ref="A11:B12"/>
    <mergeCell ref="M11:N11"/>
    <mergeCell ref="O11:Q11"/>
    <mergeCell ref="R11:S12"/>
  </mergeCells>
  <phoneticPr fontId="4"/>
  <printOptions horizontalCentered="1"/>
  <pageMargins left="0.23622047244094491" right="3.937007874015748E-2" top="0.15748031496062992" bottom="0.15748031496062992" header="0.31496062992125984" footer="0.31496062992125984"/>
  <pageSetup paperSize="9" scale="74"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D2E0-960E-41ED-9282-6AA85595BD18}">
  <dimension ref="A2:L47"/>
  <sheetViews>
    <sheetView tabSelected="1" topLeftCell="A34" workbookViewId="0">
      <selection activeCell="B53" sqref="B53"/>
    </sheetView>
  </sheetViews>
  <sheetFormatPr defaultRowHeight="13.5"/>
  <cols>
    <col min="1" max="1" width="2.875" customWidth="1"/>
    <col min="2" max="2" width="15.125" customWidth="1"/>
    <col min="3" max="3" width="12.125" bestFit="1" customWidth="1"/>
    <col min="4" max="4" width="15.125" bestFit="1" customWidth="1"/>
    <col min="5" max="5" width="13" bestFit="1" customWidth="1"/>
    <col min="6" max="6" width="12.125" bestFit="1" customWidth="1"/>
    <col min="7" max="7" width="13.625" bestFit="1" customWidth="1"/>
    <col min="8" max="8" width="11.25" bestFit="1" customWidth="1"/>
    <col min="9" max="9" width="10" bestFit="1" customWidth="1"/>
    <col min="10" max="10" width="12.875" bestFit="1" customWidth="1"/>
    <col min="12" max="12" width="49" bestFit="1" customWidth="1"/>
  </cols>
  <sheetData>
    <row r="2" spans="1:12" ht="21">
      <c r="B2" s="466" t="s">
        <v>185</v>
      </c>
      <c r="C2" s="466"/>
      <c r="D2" s="466"/>
      <c r="E2" s="466"/>
      <c r="F2" s="466"/>
      <c r="G2" s="466"/>
    </row>
    <row r="3" spans="1:12" ht="18.75" customHeight="1">
      <c r="B3" s="96"/>
      <c r="C3" s="96"/>
      <c r="D3" s="96"/>
      <c r="E3" s="96"/>
      <c r="F3" s="96"/>
      <c r="G3" s="96"/>
    </row>
    <row r="5" spans="1:12" ht="14.25">
      <c r="A5" s="97"/>
      <c r="B5" s="97" t="s">
        <v>186</v>
      </c>
    </row>
    <row r="7" spans="1:12" s="98" customFormat="1" ht="24" customHeight="1">
      <c r="B7" s="99" t="s">
        <v>72</v>
      </c>
      <c r="C7" s="467" t="s">
        <v>187</v>
      </c>
      <c r="D7" s="468"/>
      <c r="E7" s="468"/>
      <c r="F7" s="468"/>
      <c r="G7" s="468"/>
      <c r="H7" s="469"/>
    </row>
    <row r="8" spans="1:12" ht="21" customHeight="1">
      <c r="B8" s="470" t="s">
        <v>188</v>
      </c>
      <c r="C8" s="18" t="s">
        <v>189</v>
      </c>
      <c r="D8" s="12" t="s">
        <v>190</v>
      </c>
      <c r="E8" s="12" t="s">
        <v>191</v>
      </c>
      <c r="F8" s="12" t="s">
        <v>192</v>
      </c>
      <c r="G8" s="12" t="s">
        <v>193</v>
      </c>
      <c r="H8" s="50" t="s">
        <v>194</v>
      </c>
    </row>
    <row r="9" spans="1:12" ht="21" customHeight="1">
      <c r="B9" s="471"/>
      <c r="C9" s="20" t="s">
        <v>195</v>
      </c>
      <c r="D9" s="12" t="s">
        <v>196</v>
      </c>
      <c r="E9" s="12" t="s">
        <v>197</v>
      </c>
      <c r="F9" s="12" t="s">
        <v>198</v>
      </c>
      <c r="G9" s="12" t="s">
        <v>199</v>
      </c>
      <c r="H9" s="50" t="s">
        <v>200</v>
      </c>
    </row>
    <row r="10" spans="1:12" ht="21" customHeight="1">
      <c r="B10" s="471"/>
      <c r="C10" s="12" t="s">
        <v>201</v>
      </c>
      <c r="D10" s="12" t="s">
        <v>202</v>
      </c>
      <c r="E10" s="12" t="s">
        <v>203</v>
      </c>
      <c r="F10" s="12" t="s">
        <v>204</v>
      </c>
      <c r="G10" s="12" t="s">
        <v>205</v>
      </c>
      <c r="H10" s="50" t="s">
        <v>206</v>
      </c>
    </row>
    <row r="11" spans="1:12" ht="21" customHeight="1">
      <c r="B11" s="472" t="s">
        <v>207</v>
      </c>
      <c r="C11" s="12" t="s">
        <v>208</v>
      </c>
      <c r="D11" s="12" t="s">
        <v>209</v>
      </c>
      <c r="E11" s="12" t="s">
        <v>210</v>
      </c>
      <c r="F11" s="12" t="s">
        <v>211</v>
      </c>
      <c r="G11" s="12" t="s">
        <v>212</v>
      </c>
      <c r="H11" s="50" t="s">
        <v>213</v>
      </c>
      <c r="L11" s="100"/>
    </row>
    <row r="12" spans="1:12" ht="21" customHeight="1">
      <c r="B12" s="473"/>
      <c r="C12" s="12" t="s">
        <v>214</v>
      </c>
      <c r="D12" s="12" t="s">
        <v>215</v>
      </c>
      <c r="E12" s="12" t="s">
        <v>216</v>
      </c>
      <c r="F12" s="12" t="s">
        <v>217</v>
      </c>
      <c r="G12" s="12" t="s">
        <v>218</v>
      </c>
      <c r="H12" s="50" t="s">
        <v>219</v>
      </c>
    </row>
    <row r="13" spans="1:12" ht="21" customHeight="1">
      <c r="B13" s="472" t="s">
        <v>220</v>
      </c>
      <c r="C13" s="12" t="s">
        <v>221</v>
      </c>
      <c r="D13" s="12" t="s">
        <v>222</v>
      </c>
      <c r="E13" s="12" t="s">
        <v>223</v>
      </c>
      <c r="F13" s="12" t="s">
        <v>224</v>
      </c>
      <c r="G13" s="12" t="s">
        <v>225</v>
      </c>
      <c r="H13" s="50" t="s">
        <v>226</v>
      </c>
    </row>
    <row r="14" spans="1:12" ht="21" customHeight="1">
      <c r="B14" s="473"/>
      <c r="C14" s="12" t="s">
        <v>227</v>
      </c>
      <c r="D14" s="12" t="s">
        <v>228</v>
      </c>
      <c r="E14" s="12" t="s">
        <v>229</v>
      </c>
      <c r="F14" s="12" t="s">
        <v>230</v>
      </c>
      <c r="G14" s="12" t="s">
        <v>231</v>
      </c>
      <c r="H14" s="50" t="s">
        <v>232</v>
      </c>
    </row>
    <row r="15" spans="1:12" ht="21" customHeight="1">
      <c r="B15" s="101"/>
      <c r="C15" s="12" t="s">
        <v>233</v>
      </c>
      <c r="D15" s="12" t="s">
        <v>234</v>
      </c>
      <c r="E15" s="12" t="s">
        <v>235</v>
      </c>
      <c r="F15" s="12" t="s">
        <v>236</v>
      </c>
      <c r="G15" s="12" t="s">
        <v>237</v>
      </c>
      <c r="H15" s="50" t="s">
        <v>238</v>
      </c>
    </row>
    <row r="16" spans="1:12" ht="21" customHeight="1">
      <c r="B16" s="101"/>
      <c r="C16" s="12" t="s">
        <v>239</v>
      </c>
      <c r="D16" s="12" t="s">
        <v>240</v>
      </c>
      <c r="E16" s="12" t="s">
        <v>241</v>
      </c>
      <c r="F16" s="12" t="s">
        <v>242</v>
      </c>
      <c r="G16" s="12" t="s">
        <v>243</v>
      </c>
      <c r="H16" s="50" t="s">
        <v>244</v>
      </c>
    </row>
    <row r="17" spans="2:8" ht="21" customHeight="1">
      <c r="B17" s="102"/>
      <c r="C17" s="23" t="s">
        <v>245</v>
      </c>
      <c r="D17" s="23"/>
      <c r="E17" s="23"/>
      <c r="F17" s="23"/>
      <c r="G17" s="23" t="s">
        <v>246</v>
      </c>
      <c r="H17" s="103"/>
    </row>
    <row r="22" spans="2:8" ht="14.25">
      <c r="B22" s="97" t="s">
        <v>247</v>
      </c>
    </row>
    <row r="24" spans="2:8" s="98" customFormat="1" ht="24" customHeight="1">
      <c r="B24" s="99" t="s">
        <v>72</v>
      </c>
      <c r="C24" s="467" t="s">
        <v>187</v>
      </c>
      <c r="D24" s="468"/>
      <c r="E24" s="468"/>
      <c r="F24" s="468"/>
      <c r="G24" s="468"/>
      <c r="H24" s="469"/>
    </row>
    <row r="25" spans="2:8" ht="21" customHeight="1">
      <c r="B25" s="474" t="s">
        <v>248</v>
      </c>
      <c r="C25" s="104" t="s">
        <v>249</v>
      </c>
      <c r="D25" s="105" t="s">
        <v>250</v>
      </c>
      <c r="E25" s="105" t="s">
        <v>251</v>
      </c>
      <c r="F25" s="106" t="s">
        <v>252</v>
      </c>
      <c r="G25" s="107" t="s">
        <v>253</v>
      </c>
      <c r="H25" s="108" t="s">
        <v>254</v>
      </c>
    </row>
    <row r="26" spans="2:8" ht="21" customHeight="1">
      <c r="B26" s="475"/>
      <c r="C26" s="105" t="s">
        <v>255</v>
      </c>
      <c r="D26" s="105" t="s">
        <v>256</v>
      </c>
      <c r="E26" s="105" t="s">
        <v>257</v>
      </c>
      <c r="F26" s="1"/>
      <c r="G26" s="1"/>
      <c r="H26" s="13"/>
    </row>
    <row r="27" spans="2:8" ht="21" customHeight="1">
      <c r="B27" s="476" t="s">
        <v>258</v>
      </c>
      <c r="C27" s="109" t="s">
        <v>259</v>
      </c>
      <c r="D27" s="109" t="s">
        <v>260</v>
      </c>
      <c r="E27" s="109" t="s">
        <v>261</v>
      </c>
      <c r="F27" s="109" t="s">
        <v>262</v>
      </c>
      <c r="G27" s="109" t="s">
        <v>263</v>
      </c>
      <c r="H27" s="110" t="s">
        <v>264</v>
      </c>
    </row>
    <row r="28" spans="2:8" ht="21" customHeight="1">
      <c r="B28" s="477"/>
      <c r="C28" s="111"/>
      <c r="D28" s="111"/>
      <c r="E28" s="111"/>
      <c r="F28" s="111"/>
      <c r="G28" s="111"/>
      <c r="H28" s="112"/>
    </row>
    <row r="29" spans="2:8" ht="21" customHeight="1">
      <c r="B29" s="478" t="s">
        <v>265</v>
      </c>
      <c r="C29" s="113" t="s">
        <v>266</v>
      </c>
      <c r="D29" s="113" t="s">
        <v>267</v>
      </c>
      <c r="E29" s="113" t="s">
        <v>268</v>
      </c>
      <c r="F29" s="113" t="s">
        <v>269</v>
      </c>
      <c r="G29" s="113" t="s">
        <v>270</v>
      </c>
      <c r="H29" s="114" t="s">
        <v>271</v>
      </c>
    </row>
    <row r="30" spans="2:8" ht="21" customHeight="1">
      <c r="B30" s="478"/>
      <c r="C30" s="113" t="s">
        <v>272</v>
      </c>
      <c r="D30" s="113" t="s">
        <v>252</v>
      </c>
      <c r="E30" s="113" t="s">
        <v>273</v>
      </c>
      <c r="F30" s="113" t="s">
        <v>274</v>
      </c>
      <c r="G30" s="113" t="s">
        <v>275</v>
      </c>
      <c r="H30" s="114" t="s">
        <v>276</v>
      </c>
    </row>
    <row r="31" spans="2:8" ht="21" customHeight="1">
      <c r="B31" s="478"/>
      <c r="C31" s="113" t="s">
        <v>277</v>
      </c>
      <c r="D31" s="113" t="s">
        <v>278</v>
      </c>
      <c r="E31" s="113" t="s">
        <v>279</v>
      </c>
      <c r="F31" s="113" t="s">
        <v>280</v>
      </c>
      <c r="G31" s="113" t="s">
        <v>281</v>
      </c>
      <c r="H31" s="115"/>
    </row>
    <row r="32" spans="2:8" ht="21" customHeight="1">
      <c r="B32" s="479" t="s">
        <v>282</v>
      </c>
      <c r="C32" s="116" t="s">
        <v>283</v>
      </c>
      <c r="D32" s="116"/>
      <c r="E32" s="116" t="s">
        <v>284</v>
      </c>
      <c r="F32" s="116"/>
      <c r="G32" s="116" t="s">
        <v>285</v>
      </c>
      <c r="H32" s="117"/>
    </row>
    <row r="33" spans="2:8" ht="21" customHeight="1">
      <c r="B33" s="480"/>
      <c r="C33" s="118" t="s">
        <v>286</v>
      </c>
      <c r="D33" s="118"/>
      <c r="E33" s="118" t="s">
        <v>287</v>
      </c>
      <c r="F33" s="118"/>
      <c r="G33" s="119"/>
      <c r="H33" s="120"/>
    </row>
    <row r="34" spans="2:8" ht="21" customHeight="1">
      <c r="B34" s="121"/>
      <c r="C34" s="23"/>
      <c r="D34" s="23"/>
      <c r="E34" s="23"/>
      <c r="F34" s="23"/>
      <c r="G34" s="23" t="s">
        <v>288</v>
      </c>
      <c r="H34" s="103"/>
    </row>
    <row r="36" spans="2:8" s="97" customFormat="1" ht="14.25">
      <c r="B36" s="97" t="s">
        <v>289</v>
      </c>
    </row>
    <row r="37" spans="2:8" s="97" customFormat="1" ht="14.25"/>
    <row r="38" spans="2:8" s="97" customFormat="1" ht="14.25"/>
    <row r="39" spans="2:8" s="97" customFormat="1" ht="14.25"/>
    <row r="40" spans="2:8" s="97" customFormat="1" ht="14.25"/>
    <row r="41" spans="2:8" s="97" customFormat="1" ht="14.25"/>
    <row r="42" spans="2:8" s="97" customFormat="1" ht="14.25"/>
    <row r="43" spans="2:8" s="97" customFormat="1" ht="14.25"/>
    <row r="46" spans="2:8">
      <c r="F46" s="481" t="s">
        <v>290</v>
      </c>
      <c r="G46" s="481"/>
      <c r="H46" s="481"/>
    </row>
    <row r="47" spans="2:8">
      <c r="F47" s="465" t="s">
        <v>291</v>
      </c>
      <c r="G47" s="465"/>
      <c r="H47" s="465"/>
    </row>
  </sheetData>
  <mergeCells count="12">
    <mergeCell ref="F47:H47"/>
    <mergeCell ref="B2:G2"/>
    <mergeCell ref="C7:H7"/>
    <mergeCell ref="B8:B10"/>
    <mergeCell ref="B11:B12"/>
    <mergeCell ref="B13:B14"/>
    <mergeCell ref="C24:H24"/>
    <mergeCell ref="B25:B26"/>
    <mergeCell ref="B27:B28"/>
    <mergeCell ref="B29:B31"/>
    <mergeCell ref="B32:B33"/>
    <mergeCell ref="F46:H46"/>
  </mergeCells>
  <phoneticPr fontId="4"/>
  <pageMargins left="0.23622047244094491" right="0.23622047244094491" top="0.55118110236220474" bottom="0.55118110236220474" header="0.31496062992125984" footer="0.31496062992125984"/>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EF75E-523A-4402-903C-51E122C13B0C}">
  <dimension ref="A1:H26"/>
  <sheetViews>
    <sheetView view="pageLayout" topLeftCell="A20" zoomScaleNormal="100" workbookViewId="0">
      <selection activeCell="B24" sqref="B24:H24"/>
    </sheetView>
  </sheetViews>
  <sheetFormatPr defaultRowHeight="13.5"/>
  <cols>
    <col min="5" max="5" width="17.25" bestFit="1" customWidth="1"/>
    <col min="8" max="8" width="17.875" customWidth="1"/>
  </cols>
  <sheetData>
    <row r="1" spans="1:8" ht="30" customHeight="1" thickBot="1">
      <c r="A1" s="156" t="s">
        <v>353</v>
      </c>
      <c r="E1" s="157" t="s">
        <v>354</v>
      </c>
      <c r="F1" s="158"/>
      <c r="G1" s="158"/>
      <c r="H1" s="159"/>
    </row>
    <row r="3" spans="1:8" ht="30.75" customHeight="1">
      <c r="A3" t="s">
        <v>355</v>
      </c>
    </row>
    <row r="4" spans="1:8" s="161" customFormat="1" ht="32.25" customHeight="1">
      <c r="A4" s="160" t="s">
        <v>356</v>
      </c>
      <c r="B4" s="161" t="s">
        <v>357</v>
      </c>
    </row>
    <row r="5" spans="1:8" ht="32.25" customHeight="1">
      <c r="A5" s="150"/>
    </row>
    <row r="6" spans="1:8" s="161" customFormat="1" ht="32.25" customHeight="1">
      <c r="A6" s="160" t="s">
        <v>356</v>
      </c>
      <c r="B6" s="161" t="s">
        <v>358</v>
      </c>
    </row>
    <row r="7" spans="1:8" ht="32.25" customHeight="1">
      <c r="B7" s="162" t="s">
        <v>359</v>
      </c>
    </row>
    <row r="8" spans="1:8" s="161" customFormat="1" ht="32.25" customHeight="1">
      <c r="A8" s="160" t="s">
        <v>356</v>
      </c>
      <c r="B8" s="161" t="s">
        <v>360</v>
      </c>
    </row>
    <row r="9" spans="1:8" s="161" customFormat="1" ht="32.25" customHeight="1">
      <c r="A9" s="150"/>
    </row>
    <row r="10" spans="1:8" s="161" customFormat="1" ht="32.25" customHeight="1">
      <c r="A10" s="160" t="s">
        <v>356</v>
      </c>
      <c r="B10" s="161" t="s">
        <v>361</v>
      </c>
    </row>
    <row r="11" spans="1:8" s="161" customFormat="1" ht="32.25" customHeight="1">
      <c r="A11" s="150"/>
    </row>
    <row r="12" spans="1:8" s="161" customFormat="1" ht="32.25" customHeight="1">
      <c r="A12" s="160" t="s">
        <v>356</v>
      </c>
      <c r="B12" s="161" t="s">
        <v>362</v>
      </c>
    </row>
    <row r="13" spans="1:8" s="161" customFormat="1" ht="32.25" customHeight="1"/>
    <row r="14" spans="1:8" s="161" customFormat="1" ht="32.25" customHeight="1">
      <c r="A14" s="160" t="s">
        <v>356</v>
      </c>
      <c r="B14" s="161" t="s">
        <v>363</v>
      </c>
    </row>
    <row r="15" spans="1:8" ht="32.25" customHeight="1">
      <c r="A15" s="150"/>
      <c r="B15" s="162" t="s">
        <v>364</v>
      </c>
    </row>
    <row r="16" spans="1:8" s="163" customFormat="1" ht="32.25" customHeight="1">
      <c r="A16" s="160" t="s">
        <v>356</v>
      </c>
      <c r="B16" s="163" t="s">
        <v>365</v>
      </c>
    </row>
    <row r="17" spans="1:8" s="163" customFormat="1" ht="32.25" customHeight="1">
      <c r="A17" s="160"/>
    </row>
    <row r="18" spans="1:8" s="163" customFormat="1" ht="32.25" customHeight="1">
      <c r="A18" s="160" t="s">
        <v>356</v>
      </c>
      <c r="B18" s="163" t="s">
        <v>366</v>
      </c>
    </row>
    <row r="19" spans="1:8" s="163" customFormat="1" ht="32.25" customHeight="1">
      <c r="A19" s="150"/>
    </row>
    <row r="20" spans="1:8" s="163" customFormat="1" ht="32.25" customHeight="1">
      <c r="A20" s="150" t="s">
        <v>367</v>
      </c>
    </row>
    <row r="21" spans="1:8" s="163" customFormat="1" ht="32.25" customHeight="1">
      <c r="A21" s="160" t="s">
        <v>356</v>
      </c>
      <c r="B21" s="163" t="s">
        <v>368</v>
      </c>
    </row>
    <row r="22" spans="1:8" ht="32.25" customHeight="1">
      <c r="B22" s="482" t="s">
        <v>369</v>
      </c>
      <c r="C22" s="482"/>
      <c r="D22" s="482"/>
      <c r="E22" s="482"/>
      <c r="F22" s="482"/>
      <c r="G22" s="482"/>
      <c r="H22" s="482"/>
    </row>
    <row r="23" spans="1:8" ht="32.25" customHeight="1">
      <c r="A23" s="160" t="s">
        <v>356</v>
      </c>
      <c r="B23" s="163" t="s">
        <v>370</v>
      </c>
    </row>
    <row r="24" spans="1:8" ht="32.25" customHeight="1">
      <c r="B24" s="481" t="s">
        <v>412</v>
      </c>
      <c r="C24" s="481"/>
      <c r="D24" s="481"/>
      <c r="E24" s="481"/>
      <c r="F24" s="481"/>
      <c r="G24" s="481"/>
      <c r="H24" s="481"/>
    </row>
    <row r="25" spans="1:8" ht="32.25" customHeight="1">
      <c r="A25" s="164" t="s">
        <v>371</v>
      </c>
    </row>
    <row r="26" spans="1:8" ht="32.25" customHeight="1"/>
  </sheetData>
  <mergeCells count="2">
    <mergeCell ref="B22:H22"/>
    <mergeCell ref="B24:H24"/>
  </mergeCells>
  <phoneticPr fontId="4"/>
  <pageMargins left="0.7" right="0.7" top="0.75" bottom="0.75" header="0.3" footer="0.3"/>
  <pageSetup paperSize="9" orientation="portrait" r:id="rId1"/>
  <headerFooter>
    <oddHeader>&amp;L（様式２号）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手続き</vt:lpstr>
      <vt:lpstr>申請書（P)</vt:lpstr>
      <vt:lpstr>見本色付</vt:lpstr>
      <vt:lpstr>種目</vt:lpstr>
      <vt:lpstr>提出前確認シート</vt:lpstr>
      <vt:lpstr>手続き!Print_Area</vt:lpstr>
      <vt:lpstr>'申請書（P)'!Print_Area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マルセン 財団</dc:creator>
  <cp:lastModifiedBy>マルセン 財団</cp:lastModifiedBy>
  <cp:lastPrinted>2022-08-17T07:33:33Z</cp:lastPrinted>
  <dcterms:created xsi:type="dcterms:W3CDTF">2018-10-31T07:01:07Z</dcterms:created>
  <dcterms:modified xsi:type="dcterms:W3CDTF">2022-08-17T07:35:47Z</dcterms:modified>
</cp:coreProperties>
</file>